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79040" yWindow="-474915" windowWidth="27315" windowHeight="10245" activeTab="1"/>
  </bookViews>
  <sheets>
    <sheet name="March" sheetId="1" r:id="rId1"/>
    <sheet name="April" sheetId="9" r:id="rId2"/>
    <sheet name="May" sheetId="6" r:id="rId3"/>
    <sheet name="April - backup" sheetId="11" r:id="rId4"/>
  </sheets>
  <calcPr calcId="145621"/>
  <fileRecoveryPr repairLoad="1"/>
</workbook>
</file>

<file path=xl/calcChain.xml><?xml version="1.0" encoding="utf-8"?>
<calcChain xmlns="http://schemas.openxmlformats.org/spreadsheetml/2006/main">
  <c r="G66" i="11" l="1"/>
  <c r="K64" i="11"/>
  <c r="G64" i="11"/>
  <c r="H64" i="11" s="1"/>
  <c r="F64" i="11"/>
  <c r="E64" i="11"/>
  <c r="D64" i="11"/>
  <c r="J63" i="11"/>
  <c r="I63" i="11"/>
  <c r="H63" i="11"/>
  <c r="J62" i="11"/>
  <c r="I62" i="11"/>
  <c r="H62" i="11"/>
  <c r="J61" i="11"/>
  <c r="I61" i="11"/>
  <c r="H61" i="11"/>
  <c r="J60" i="11"/>
  <c r="I60" i="11"/>
  <c r="H60" i="11"/>
  <c r="J59" i="11"/>
  <c r="I59" i="11"/>
  <c r="H59" i="11"/>
  <c r="J58" i="11"/>
  <c r="I58" i="11"/>
  <c r="H58" i="11"/>
  <c r="J57" i="11"/>
  <c r="I57" i="11"/>
  <c r="H57" i="11"/>
  <c r="G53" i="11"/>
  <c r="K51" i="11"/>
  <c r="G51" i="11"/>
  <c r="J51" i="11" s="1"/>
  <c r="F51" i="11"/>
  <c r="E51" i="11"/>
  <c r="D51" i="11"/>
  <c r="J50" i="11"/>
  <c r="I50" i="11"/>
  <c r="H50" i="11"/>
  <c r="J49" i="11"/>
  <c r="I49" i="11"/>
  <c r="H49" i="11"/>
  <c r="J48" i="11"/>
  <c r="I48" i="11"/>
  <c r="H48" i="11"/>
  <c r="J47" i="11"/>
  <c r="I47" i="11"/>
  <c r="H47" i="11"/>
  <c r="J46" i="11"/>
  <c r="I46" i="11"/>
  <c r="H46" i="11"/>
  <c r="J45" i="11"/>
  <c r="I45" i="11"/>
  <c r="H45" i="11"/>
  <c r="J44" i="11"/>
  <c r="I44" i="11"/>
  <c r="H44" i="11"/>
  <c r="G40" i="11"/>
  <c r="K38" i="11"/>
  <c r="G38" i="11"/>
  <c r="F38" i="11"/>
  <c r="E38" i="11"/>
  <c r="D38" i="11"/>
  <c r="J37" i="11"/>
  <c r="I37" i="11"/>
  <c r="H37" i="11"/>
  <c r="J36" i="11"/>
  <c r="I36" i="11"/>
  <c r="H36" i="11"/>
  <c r="J35" i="11"/>
  <c r="I35" i="11"/>
  <c r="H35" i="11"/>
  <c r="J34" i="11"/>
  <c r="I34" i="11"/>
  <c r="H34" i="11"/>
  <c r="J33" i="11"/>
  <c r="I33" i="11"/>
  <c r="H33" i="11"/>
  <c r="J32" i="11"/>
  <c r="I32" i="11"/>
  <c r="H32" i="11"/>
  <c r="J31" i="11"/>
  <c r="I31" i="11"/>
  <c r="H31" i="11"/>
  <c r="G27" i="11"/>
  <c r="K25" i="11"/>
  <c r="K26" i="11" s="1"/>
  <c r="G25" i="11"/>
  <c r="H25" i="11" s="1"/>
  <c r="F25" i="11"/>
  <c r="E25" i="11"/>
  <c r="D25" i="11"/>
  <c r="D26" i="11" s="1"/>
  <c r="U24" i="11"/>
  <c r="S24" i="11"/>
  <c r="J24" i="11"/>
  <c r="I24" i="11"/>
  <c r="H24" i="11"/>
  <c r="J23" i="11"/>
  <c r="I23" i="11"/>
  <c r="H23" i="11"/>
  <c r="J22" i="11"/>
  <c r="I22" i="11"/>
  <c r="H22" i="11"/>
  <c r="J21" i="11"/>
  <c r="I21" i="11"/>
  <c r="H21" i="11"/>
  <c r="J20" i="11"/>
  <c r="I20" i="11"/>
  <c r="H20" i="11"/>
  <c r="J19" i="11"/>
  <c r="I19" i="11"/>
  <c r="H19" i="11"/>
  <c r="J18" i="11"/>
  <c r="I18" i="11"/>
  <c r="H18" i="11"/>
  <c r="G14" i="11"/>
  <c r="K12" i="11"/>
  <c r="K39" i="11" s="1"/>
  <c r="G12" i="11"/>
  <c r="G13" i="11" s="1"/>
  <c r="F12" i="11"/>
  <c r="F13" i="11" s="1"/>
  <c r="E12" i="11"/>
  <c r="E13" i="11" s="1"/>
  <c r="D12" i="11"/>
  <c r="D13" i="11" s="1"/>
  <c r="J11" i="11"/>
  <c r="I11" i="11"/>
  <c r="H11" i="11"/>
  <c r="J10" i="11"/>
  <c r="I10" i="11"/>
  <c r="H10" i="11"/>
  <c r="J9" i="11"/>
  <c r="I9" i="11"/>
  <c r="H9" i="11"/>
  <c r="J8" i="11"/>
  <c r="I8" i="11"/>
  <c r="H8" i="11"/>
  <c r="J7" i="11"/>
  <c r="I7" i="11"/>
  <c r="H7" i="11"/>
  <c r="J6" i="11"/>
  <c r="I6" i="11"/>
  <c r="H6" i="11"/>
  <c r="C6" i="11"/>
  <c r="C7" i="11" s="1"/>
  <c r="C8" i="11" s="1"/>
  <c r="C9" i="11" s="1"/>
  <c r="C10" i="11" s="1"/>
  <c r="C11" i="11" s="1"/>
  <c r="C18" i="11" s="1"/>
  <c r="C19" i="11" s="1"/>
  <c r="C20" i="11" s="1"/>
  <c r="C21" i="11" s="1"/>
  <c r="C22" i="11" s="1"/>
  <c r="C23" i="11" s="1"/>
  <c r="C24" i="11" s="1"/>
  <c r="C31" i="11" s="1"/>
  <c r="C32" i="11" s="1"/>
  <c r="C33" i="11" s="1"/>
  <c r="C34" i="11" s="1"/>
  <c r="C35" i="11" s="1"/>
  <c r="C36" i="11" s="1"/>
  <c r="C37" i="11" s="1"/>
  <c r="C44" i="11" s="1"/>
  <c r="C45" i="11" s="1"/>
  <c r="C46" i="11" s="1"/>
  <c r="C47" i="11" s="1"/>
  <c r="C48" i="11" s="1"/>
  <c r="C49" i="11" s="1"/>
  <c r="C50" i="11" s="1"/>
  <c r="C57" i="11" s="1"/>
  <c r="C58" i="11" s="1"/>
  <c r="C59" i="11" s="1"/>
  <c r="C60" i="11" s="1"/>
  <c r="C61" i="11" s="1"/>
  <c r="C62" i="11" s="1"/>
  <c r="C63" i="11" s="1"/>
  <c r="J5" i="11"/>
  <c r="I5" i="11"/>
  <c r="H5" i="11"/>
  <c r="E26" i="11" l="1"/>
  <c r="E39" i="11" s="1"/>
  <c r="E52" i="11" s="1"/>
  <c r="E65" i="11" s="1"/>
  <c r="M38" i="11" s="1"/>
  <c r="F39" i="11"/>
  <c r="F52" i="11" s="1"/>
  <c r="F65" i="11" s="1"/>
  <c r="M44" i="11" s="1"/>
  <c r="J13" i="11"/>
  <c r="H13" i="11"/>
  <c r="I13" i="11"/>
  <c r="F26" i="11"/>
  <c r="D39" i="11"/>
  <c r="D52" i="11" s="1"/>
  <c r="D65" i="11" s="1"/>
  <c r="M32" i="11" s="1"/>
  <c r="I25" i="11"/>
  <c r="H38" i="11"/>
  <c r="I64" i="11"/>
  <c r="I12" i="11"/>
  <c r="J25" i="11"/>
  <c r="I38" i="11"/>
  <c r="H51" i="11"/>
  <c r="B52" i="11"/>
  <c r="K52" i="11"/>
  <c r="J64" i="11"/>
  <c r="H12" i="11"/>
  <c r="J12" i="11"/>
  <c r="J38" i="11"/>
  <c r="I51" i="11"/>
  <c r="K65" i="11"/>
  <c r="G26" i="11"/>
  <c r="K13" i="11"/>
  <c r="H26" i="11" l="1"/>
  <c r="I26" i="11"/>
  <c r="J26" i="11"/>
  <c r="G39" i="11"/>
  <c r="J39" i="11" l="1"/>
  <c r="I39" i="11"/>
  <c r="H39" i="11"/>
  <c r="G52" i="11"/>
  <c r="I52" i="11" l="1"/>
  <c r="H52" i="11"/>
  <c r="J52" i="11"/>
  <c r="G65" i="11"/>
  <c r="H65" i="11" l="1"/>
  <c r="O44" i="11"/>
  <c r="Q44" i="11" s="1"/>
  <c r="U44" i="11" s="1"/>
  <c r="J65" i="11"/>
  <c r="O38" i="11"/>
  <c r="Q38" i="11" s="1"/>
  <c r="U38" i="11" s="1"/>
  <c r="O32" i="11"/>
  <c r="Q32" i="11" s="1"/>
  <c r="U32" i="11" s="1"/>
  <c r="I65" i="11"/>
  <c r="K25" i="9" l="1"/>
  <c r="K64" i="9"/>
  <c r="K51" i="9"/>
  <c r="K38" i="9"/>
  <c r="K13" i="9"/>
  <c r="K12" i="9"/>
  <c r="G66" i="9"/>
  <c r="G64" i="9"/>
  <c r="I64" i="9" s="1"/>
  <c r="F64" i="9"/>
  <c r="J64" i="9" s="1"/>
  <c r="E64" i="9"/>
  <c r="D64" i="9"/>
  <c r="J63" i="9"/>
  <c r="I63" i="9"/>
  <c r="H63" i="9"/>
  <c r="J62" i="9"/>
  <c r="I62" i="9"/>
  <c r="H62" i="9"/>
  <c r="J61" i="9"/>
  <c r="I61" i="9"/>
  <c r="H61" i="9"/>
  <c r="J60" i="9"/>
  <c r="I60" i="9"/>
  <c r="H60" i="9"/>
  <c r="J59" i="9"/>
  <c r="I59" i="9"/>
  <c r="H59" i="9"/>
  <c r="J58" i="9"/>
  <c r="I58" i="9"/>
  <c r="H58" i="9"/>
  <c r="J57" i="9"/>
  <c r="I57" i="9"/>
  <c r="H57" i="9"/>
  <c r="G53" i="9"/>
  <c r="G51" i="9"/>
  <c r="F51" i="9"/>
  <c r="E51" i="9"/>
  <c r="D51" i="9"/>
  <c r="J50" i="9"/>
  <c r="I50" i="9"/>
  <c r="H50" i="9"/>
  <c r="J49" i="9"/>
  <c r="I49" i="9"/>
  <c r="H49" i="9"/>
  <c r="J48" i="9"/>
  <c r="I48" i="9"/>
  <c r="H48" i="9"/>
  <c r="J47" i="9"/>
  <c r="I47" i="9"/>
  <c r="H47" i="9"/>
  <c r="J46" i="9"/>
  <c r="I46" i="9"/>
  <c r="H46" i="9"/>
  <c r="J45" i="9"/>
  <c r="I45" i="9"/>
  <c r="H45" i="9"/>
  <c r="J44" i="9"/>
  <c r="I44" i="9"/>
  <c r="H44" i="9"/>
  <c r="G40" i="9"/>
  <c r="G38" i="9"/>
  <c r="F38" i="9"/>
  <c r="E38" i="9"/>
  <c r="D38" i="9"/>
  <c r="J37" i="9"/>
  <c r="I37" i="9"/>
  <c r="H37" i="9"/>
  <c r="J36" i="9"/>
  <c r="I36" i="9"/>
  <c r="H36" i="9"/>
  <c r="J35" i="9"/>
  <c r="I35" i="9"/>
  <c r="H35" i="9"/>
  <c r="J34" i="9"/>
  <c r="I34" i="9"/>
  <c r="H34" i="9"/>
  <c r="J33" i="9"/>
  <c r="I33" i="9"/>
  <c r="H33" i="9"/>
  <c r="J32" i="9"/>
  <c r="I32" i="9"/>
  <c r="H32" i="9"/>
  <c r="J31" i="9"/>
  <c r="I31" i="9"/>
  <c r="H31" i="9"/>
  <c r="G27" i="9"/>
  <c r="G25" i="9"/>
  <c r="F25" i="9"/>
  <c r="E25" i="9"/>
  <c r="E26" i="9" s="1"/>
  <c r="D25" i="9"/>
  <c r="U24" i="9"/>
  <c r="S24" i="9"/>
  <c r="J24" i="9"/>
  <c r="I24" i="9"/>
  <c r="H24" i="9"/>
  <c r="J23" i="9"/>
  <c r="I23" i="9"/>
  <c r="H23" i="9"/>
  <c r="J22" i="9"/>
  <c r="I22" i="9"/>
  <c r="H22" i="9"/>
  <c r="J21" i="9"/>
  <c r="I21" i="9"/>
  <c r="H21" i="9"/>
  <c r="J20" i="9"/>
  <c r="I20" i="9"/>
  <c r="H20" i="9"/>
  <c r="J19" i="9"/>
  <c r="I19" i="9"/>
  <c r="H19" i="9"/>
  <c r="J18" i="9"/>
  <c r="I18" i="9"/>
  <c r="H18" i="9"/>
  <c r="G14" i="9"/>
  <c r="D13" i="9"/>
  <c r="G12" i="9"/>
  <c r="I12" i="9" s="1"/>
  <c r="F12" i="9"/>
  <c r="F13" i="9" s="1"/>
  <c r="E12" i="9"/>
  <c r="E13" i="9" s="1"/>
  <c r="D12" i="9"/>
  <c r="J11" i="9"/>
  <c r="I11" i="9"/>
  <c r="H11" i="9"/>
  <c r="J10" i="9"/>
  <c r="I10" i="9"/>
  <c r="H10" i="9"/>
  <c r="J9" i="9"/>
  <c r="I9" i="9"/>
  <c r="H9" i="9"/>
  <c r="J8" i="9"/>
  <c r="I8" i="9"/>
  <c r="H8" i="9"/>
  <c r="J7" i="9"/>
  <c r="I7" i="9"/>
  <c r="H7" i="9"/>
  <c r="J6" i="9"/>
  <c r="I6" i="9"/>
  <c r="H6" i="9"/>
  <c r="C6" i="9"/>
  <c r="C7" i="9" s="1"/>
  <c r="C8" i="9" s="1"/>
  <c r="C9" i="9" s="1"/>
  <c r="C10" i="9" s="1"/>
  <c r="C11" i="9" s="1"/>
  <c r="C18" i="9" s="1"/>
  <c r="C19" i="9" s="1"/>
  <c r="C20" i="9" s="1"/>
  <c r="C21" i="9" s="1"/>
  <c r="C22" i="9" s="1"/>
  <c r="C23" i="9" s="1"/>
  <c r="C24" i="9" s="1"/>
  <c r="C31" i="9" s="1"/>
  <c r="C32" i="9" s="1"/>
  <c r="C33" i="9" s="1"/>
  <c r="C34" i="9" s="1"/>
  <c r="C35" i="9" s="1"/>
  <c r="C36" i="9" s="1"/>
  <c r="C37" i="9" s="1"/>
  <c r="C44" i="9" s="1"/>
  <c r="C45" i="9" s="1"/>
  <c r="C46" i="9" s="1"/>
  <c r="C47" i="9" s="1"/>
  <c r="C48" i="9" s="1"/>
  <c r="C49" i="9" s="1"/>
  <c r="C50" i="9" s="1"/>
  <c r="C57" i="9" s="1"/>
  <c r="C58" i="9" s="1"/>
  <c r="C59" i="9" s="1"/>
  <c r="C60" i="9" s="1"/>
  <c r="C61" i="9" s="1"/>
  <c r="C62" i="9" s="1"/>
  <c r="C63" i="9" s="1"/>
  <c r="J5" i="9"/>
  <c r="I5" i="9"/>
  <c r="H5" i="9"/>
  <c r="H51" i="9" l="1"/>
  <c r="I51" i="9"/>
  <c r="I38" i="9"/>
  <c r="K65" i="9"/>
  <c r="K26" i="9"/>
  <c r="K52" i="9"/>
  <c r="K39" i="9"/>
  <c r="H25" i="9"/>
  <c r="F26" i="9"/>
  <c r="F39" i="9" s="1"/>
  <c r="F52" i="9" s="1"/>
  <c r="F65" i="9" s="1"/>
  <c r="M44" i="9" s="1"/>
  <c r="E39" i="9"/>
  <c r="E52" i="9" s="1"/>
  <c r="E65" i="9" s="1"/>
  <c r="M38" i="9" s="1"/>
  <c r="J25" i="9"/>
  <c r="H64" i="9"/>
  <c r="J12" i="9"/>
  <c r="G13" i="9"/>
  <c r="I25" i="9"/>
  <c r="J38" i="9"/>
  <c r="H12" i="9"/>
  <c r="D26" i="9"/>
  <c r="D39" i="9" s="1"/>
  <c r="D52" i="9" s="1"/>
  <c r="D65" i="9" s="1"/>
  <c r="M32" i="9" s="1"/>
  <c r="H38" i="9"/>
  <c r="J51" i="9"/>
  <c r="J13" i="9" l="1"/>
  <c r="I13" i="9"/>
  <c r="G26" i="9"/>
  <c r="H13" i="9"/>
  <c r="I26" i="9" l="1"/>
  <c r="H26" i="9"/>
  <c r="J26" i="9"/>
  <c r="G39" i="9"/>
  <c r="J39" i="9" l="1"/>
  <c r="I39" i="9"/>
  <c r="H39" i="9"/>
  <c r="G52" i="9"/>
  <c r="G65" i="9" l="1"/>
  <c r="J52" i="9"/>
  <c r="I52" i="9"/>
  <c r="H52" i="9"/>
  <c r="O32" i="9" l="1"/>
  <c r="Q32" i="9" s="1"/>
  <c r="U32" i="9" s="1"/>
  <c r="J65" i="9"/>
  <c r="O44" i="9"/>
  <c r="Q44" i="9" s="1"/>
  <c r="U44" i="9" s="1"/>
  <c r="O38" i="9"/>
  <c r="Q38" i="9" s="1"/>
  <c r="U38" i="9" s="1"/>
  <c r="I65" i="9"/>
  <c r="H65" i="9"/>
  <c r="J64" i="6" l="1"/>
  <c r="J65" i="6"/>
  <c r="I65" i="6"/>
  <c r="I64" i="6"/>
  <c r="H65" i="6"/>
  <c r="H64" i="6"/>
  <c r="H31" i="1" l="1"/>
  <c r="H32" i="1"/>
  <c r="H33" i="1"/>
  <c r="H34" i="1"/>
  <c r="H35" i="1"/>
  <c r="H36" i="1"/>
  <c r="H37" i="1"/>
  <c r="J58" i="1" l="1"/>
  <c r="G66" i="6" l="1"/>
  <c r="G64" i="6"/>
  <c r="F64" i="6"/>
  <c r="E64" i="6"/>
  <c r="D64" i="6"/>
  <c r="J63" i="6"/>
  <c r="I63" i="6"/>
  <c r="H63" i="6"/>
  <c r="J62" i="6"/>
  <c r="I62" i="6"/>
  <c r="H62" i="6"/>
  <c r="J61" i="6"/>
  <c r="I61" i="6"/>
  <c r="H61" i="6"/>
  <c r="J60" i="6"/>
  <c r="I60" i="6"/>
  <c r="H60" i="6"/>
  <c r="J59" i="6"/>
  <c r="I59" i="6"/>
  <c r="H59" i="6"/>
  <c r="J58" i="6"/>
  <c r="I58" i="6"/>
  <c r="H58" i="6"/>
  <c r="J57" i="6"/>
  <c r="I57" i="6"/>
  <c r="H57" i="6"/>
  <c r="G53" i="6"/>
  <c r="G51" i="6"/>
  <c r="J51" i="6" s="1"/>
  <c r="F51" i="6"/>
  <c r="E51" i="6"/>
  <c r="D51" i="6"/>
  <c r="D52" i="6" s="1"/>
  <c r="J50" i="6"/>
  <c r="I50" i="6"/>
  <c r="H50" i="6"/>
  <c r="J49" i="6"/>
  <c r="I49" i="6"/>
  <c r="H49" i="6"/>
  <c r="J48" i="6"/>
  <c r="I48" i="6"/>
  <c r="H48" i="6"/>
  <c r="J47" i="6"/>
  <c r="I47" i="6"/>
  <c r="H47" i="6"/>
  <c r="J46" i="6"/>
  <c r="I46" i="6"/>
  <c r="H46" i="6"/>
  <c r="J45" i="6"/>
  <c r="I45" i="6"/>
  <c r="H45" i="6"/>
  <c r="J44" i="6"/>
  <c r="I44" i="6"/>
  <c r="H44" i="6"/>
  <c r="G40" i="6"/>
  <c r="G38" i="6"/>
  <c r="I38" i="6" s="1"/>
  <c r="F38" i="6"/>
  <c r="E38" i="6"/>
  <c r="D38" i="6"/>
  <c r="J37" i="6"/>
  <c r="I37" i="6"/>
  <c r="H37" i="6"/>
  <c r="J36" i="6"/>
  <c r="I36" i="6"/>
  <c r="H36" i="6"/>
  <c r="J35" i="6"/>
  <c r="I35" i="6"/>
  <c r="H35" i="6"/>
  <c r="J34" i="6"/>
  <c r="I34" i="6"/>
  <c r="H34" i="6"/>
  <c r="J33" i="6"/>
  <c r="I33" i="6"/>
  <c r="H33" i="6"/>
  <c r="J32" i="6"/>
  <c r="I32" i="6"/>
  <c r="H32" i="6"/>
  <c r="J31" i="6"/>
  <c r="I31" i="6"/>
  <c r="H31" i="6"/>
  <c r="G27" i="6"/>
  <c r="G25" i="6"/>
  <c r="H25" i="6" s="1"/>
  <c r="F25" i="6"/>
  <c r="E25" i="6"/>
  <c r="E26" i="6" s="1"/>
  <c r="E39" i="6" s="1"/>
  <c r="D25" i="6"/>
  <c r="T24" i="6"/>
  <c r="R24" i="6"/>
  <c r="J24" i="6"/>
  <c r="I24" i="6"/>
  <c r="H24" i="6"/>
  <c r="J23" i="6"/>
  <c r="I23" i="6"/>
  <c r="H23" i="6"/>
  <c r="J22" i="6"/>
  <c r="I22" i="6"/>
  <c r="H22" i="6"/>
  <c r="J21" i="6"/>
  <c r="I21" i="6"/>
  <c r="H21" i="6"/>
  <c r="J20" i="6"/>
  <c r="I20" i="6"/>
  <c r="H20" i="6"/>
  <c r="J19" i="6"/>
  <c r="I19" i="6"/>
  <c r="H19" i="6"/>
  <c r="J18" i="6"/>
  <c r="I18" i="6"/>
  <c r="H18" i="6"/>
  <c r="G14" i="6"/>
  <c r="E13" i="6"/>
  <c r="D13" i="6"/>
  <c r="D26" i="6" s="1"/>
  <c r="D39" i="6" s="1"/>
  <c r="G12" i="6"/>
  <c r="I12" i="6" s="1"/>
  <c r="F12" i="6"/>
  <c r="F13" i="6" s="1"/>
  <c r="E12" i="6"/>
  <c r="D12" i="6"/>
  <c r="J11" i="6"/>
  <c r="I11" i="6"/>
  <c r="H11" i="6"/>
  <c r="J10" i="6"/>
  <c r="I10" i="6"/>
  <c r="H10" i="6"/>
  <c r="J9" i="6"/>
  <c r="I9" i="6"/>
  <c r="H9" i="6"/>
  <c r="J8" i="6"/>
  <c r="I8" i="6"/>
  <c r="H8" i="6"/>
  <c r="J7" i="6"/>
  <c r="I7" i="6"/>
  <c r="H7" i="6"/>
  <c r="J6" i="6"/>
  <c r="I6" i="6"/>
  <c r="H6" i="6"/>
  <c r="C6" i="6"/>
  <c r="C7" i="6" s="1"/>
  <c r="C8" i="6" s="1"/>
  <c r="C9" i="6" s="1"/>
  <c r="C10" i="6" s="1"/>
  <c r="C11" i="6" s="1"/>
  <c r="C18" i="6" s="1"/>
  <c r="C19" i="6" s="1"/>
  <c r="C20" i="6" s="1"/>
  <c r="C21" i="6" s="1"/>
  <c r="C22" i="6" s="1"/>
  <c r="C23" i="6" s="1"/>
  <c r="C24" i="6" s="1"/>
  <c r="C31" i="6" s="1"/>
  <c r="C32" i="6" s="1"/>
  <c r="C33" i="6" s="1"/>
  <c r="C34" i="6" s="1"/>
  <c r="C35" i="6" s="1"/>
  <c r="C36" i="6" s="1"/>
  <c r="C37" i="6" s="1"/>
  <c r="C44" i="6" s="1"/>
  <c r="C45" i="6" s="1"/>
  <c r="C46" i="6" s="1"/>
  <c r="C47" i="6" s="1"/>
  <c r="C48" i="6" s="1"/>
  <c r="C49" i="6" s="1"/>
  <c r="C50" i="6" s="1"/>
  <c r="C57" i="6" s="1"/>
  <c r="C58" i="6" s="1"/>
  <c r="C59" i="6" s="1"/>
  <c r="C60" i="6" s="1"/>
  <c r="C61" i="6" s="1"/>
  <c r="C62" i="6" s="1"/>
  <c r="C63" i="6" s="1"/>
  <c r="J5" i="6"/>
  <c r="I5" i="6"/>
  <c r="H5" i="6"/>
  <c r="E52" i="6" l="1"/>
  <c r="E65" i="6" s="1"/>
  <c r="F26" i="6"/>
  <c r="F39" i="6" s="1"/>
  <c r="F52" i="6" s="1"/>
  <c r="F65" i="6" s="1"/>
  <c r="J25" i="6"/>
  <c r="J12" i="6"/>
  <c r="G13" i="6"/>
  <c r="I25" i="6"/>
  <c r="J38" i="6"/>
  <c r="B52" i="6"/>
  <c r="D65" i="6"/>
  <c r="L32" i="6" s="1"/>
  <c r="H51" i="6"/>
  <c r="H38" i="6"/>
  <c r="I51" i="6"/>
  <c r="H12" i="6"/>
  <c r="J13" i="6" l="1"/>
  <c r="G26" i="6"/>
  <c r="I13" i="6"/>
  <c r="H13" i="6"/>
  <c r="I26" i="6" l="1"/>
  <c r="H26" i="6"/>
  <c r="J26" i="6"/>
  <c r="G39" i="6"/>
  <c r="J39" i="6" l="1"/>
  <c r="I39" i="6"/>
  <c r="H39" i="6"/>
  <c r="G52" i="6"/>
  <c r="J52" i="6" l="1"/>
  <c r="I52" i="6"/>
  <c r="H52" i="6"/>
  <c r="G65" i="6"/>
  <c r="N32" i="6" l="1"/>
  <c r="P32" i="6" s="1"/>
  <c r="T32" i="6" s="1"/>
  <c r="G66" i="1" l="1"/>
  <c r="G53" i="1"/>
  <c r="G40" i="1"/>
  <c r="G27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I58" i="1"/>
  <c r="H58" i="1"/>
  <c r="J57" i="1"/>
  <c r="I57" i="1"/>
  <c r="H57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G14" i="1"/>
  <c r="R24" i="1"/>
  <c r="T24" i="1"/>
  <c r="G64" i="1" l="1"/>
  <c r="G51" i="1"/>
  <c r="G38" i="1"/>
  <c r="G25" i="1"/>
  <c r="D25" i="1"/>
  <c r="E25" i="1"/>
  <c r="F25" i="1"/>
  <c r="G12" i="1"/>
  <c r="D12" i="1"/>
  <c r="E12" i="1"/>
  <c r="F12" i="1"/>
  <c r="F64" i="1"/>
  <c r="F51" i="1"/>
  <c r="F38" i="1"/>
  <c r="J64" i="1" l="1"/>
  <c r="J51" i="1"/>
  <c r="J38" i="1"/>
  <c r="J25" i="1"/>
  <c r="I25" i="1"/>
  <c r="H25" i="1"/>
  <c r="J12" i="1"/>
  <c r="H12" i="1"/>
  <c r="I12" i="1"/>
  <c r="G13" i="1"/>
  <c r="C6" i="1"/>
  <c r="C7" i="1" s="1"/>
  <c r="C8" i="1" s="1"/>
  <c r="C9" i="1" s="1"/>
  <c r="C10" i="1" s="1"/>
  <c r="C11" i="1" s="1"/>
  <c r="C18" i="1" s="1"/>
  <c r="C19" i="1" s="1"/>
  <c r="C20" i="1" s="1"/>
  <c r="C21" i="1" s="1"/>
  <c r="C22" i="1" s="1"/>
  <c r="C23" i="1" s="1"/>
  <c r="C24" i="1" s="1"/>
  <c r="C31" i="1" s="1"/>
  <c r="C32" i="1" s="1"/>
  <c r="C33" i="1" s="1"/>
  <c r="C34" i="1" s="1"/>
  <c r="C35" i="1" s="1"/>
  <c r="C36" i="1" s="1"/>
  <c r="C37" i="1" s="1"/>
  <c r="C44" i="1" s="1"/>
  <c r="C45" i="1" s="1"/>
  <c r="C46" i="1" s="1"/>
  <c r="C47" i="1" s="1"/>
  <c r="C48" i="1" s="1"/>
  <c r="C49" i="1" s="1"/>
  <c r="C50" i="1" s="1"/>
  <c r="C57" i="1" s="1"/>
  <c r="D13" i="1"/>
  <c r="D26" i="1" s="1"/>
  <c r="G26" i="1" l="1"/>
  <c r="H13" i="1"/>
  <c r="D51" i="1"/>
  <c r="H51" i="1" s="1"/>
  <c r="D38" i="1"/>
  <c r="H38" i="1" s="1"/>
  <c r="C58" i="1"/>
  <c r="G39" i="1" l="1"/>
  <c r="H26" i="1"/>
  <c r="D39" i="1"/>
  <c r="E64" i="1"/>
  <c r="I64" i="1" s="1"/>
  <c r="E51" i="1"/>
  <c r="I51" i="1" s="1"/>
  <c r="E13" i="1"/>
  <c r="I13" i="1" s="1"/>
  <c r="E38" i="1"/>
  <c r="I38" i="1" s="1"/>
  <c r="C59" i="1"/>
  <c r="G52" i="1" l="1"/>
  <c r="H39" i="1"/>
  <c r="D52" i="1"/>
  <c r="E26" i="1"/>
  <c r="I26" i="1" s="1"/>
  <c r="C60" i="1"/>
  <c r="G65" i="1" l="1"/>
  <c r="N32" i="1" s="1"/>
  <c r="H52" i="1"/>
  <c r="E39" i="1"/>
  <c r="I39" i="1" s="1"/>
  <c r="C61" i="1"/>
  <c r="E52" i="1" l="1"/>
  <c r="I52" i="1" s="1"/>
  <c r="C62" i="1"/>
  <c r="E65" i="1" l="1"/>
  <c r="I65" i="1" s="1"/>
  <c r="C63" i="1"/>
  <c r="D64" i="1" l="1"/>
  <c r="H64" i="1" s="1"/>
  <c r="D65" i="1" l="1"/>
  <c r="H65" i="1" s="1"/>
  <c r="B52" i="1"/>
  <c r="F13" i="1"/>
  <c r="F26" i="1" l="1"/>
  <c r="J26" i="1" s="1"/>
  <c r="J13" i="1"/>
  <c r="L32" i="1"/>
  <c r="P32" i="1" s="1"/>
  <c r="T32" i="1" s="1"/>
  <c r="F39" i="1" l="1"/>
  <c r="J39" i="1" s="1"/>
  <c r="F52" i="1" l="1"/>
  <c r="J52" i="1" s="1"/>
  <c r="F65" i="1" l="1"/>
  <c r="J65" i="1" s="1"/>
</calcChain>
</file>

<file path=xl/sharedStrings.xml><?xml version="1.0" encoding="utf-8"?>
<sst xmlns="http://schemas.openxmlformats.org/spreadsheetml/2006/main" count="468" uniqueCount="47">
  <si>
    <t>Day</t>
  </si>
  <si>
    <t>TY Date</t>
  </si>
  <si>
    <t>LY  Sales</t>
  </si>
  <si>
    <t>Forecast Sales</t>
  </si>
  <si>
    <t>Bonus Sales</t>
  </si>
  <si>
    <t>Sunday</t>
  </si>
  <si>
    <t>Monday</t>
  </si>
  <si>
    <t>Tuesday</t>
  </si>
  <si>
    <t>Wednesday</t>
  </si>
  <si>
    <t>Thursday</t>
  </si>
  <si>
    <t>Friday</t>
  </si>
  <si>
    <t>Saturday</t>
  </si>
  <si>
    <t>Week 1</t>
  </si>
  <si>
    <t>Total MTD</t>
  </si>
  <si>
    <t>Week 2</t>
  </si>
  <si>
    <t>Week 3</t>
  </si>
  <si>
    <t>Week 4</t>
  </si>
  <si>
    <t>Week 5</t>
  </si>
  <si>
    <t>Total Month</t>
  </si>
  <si>
    <t>% to LY</t>
  </si>
  <si>
    <t>% to forcast</t>
  </si>
  <si>
    <t>% to bonus</t>
  </si>
  <si>
    <t>MATH IS FUN (March 2018)</t>
  </si>
  <si>
    <t xml:space="preserve">If you use this ledger for % for EOD email, you MUST also plug the official EOD $ number into the store ledger. </t>
  </si>
  <si>
    <t>% to UO &amp; ANTHRO</t>
  </si>
  <si>
    <t>UO</t>
  </si>
  <si>
    <t>ANTHRO</t>
  </si>
  <si>
    <t>TODAY SHIPPED SALES</t>
  </si>
  <si>
    <t>% to UO</t>
  </si>
  <si>
    <t>% to ANTHRO</t>
  </si>
  <si>
    <t xml:space="preserve">$ left to hit LY / $ Per day </t>
  </si>
  <si>
    <t>LY Month $</t>
  </si>
  <si>
    <t>$ left to LY</t>
  </si>
  <si>
    <t>Days left in month</t>
  </si>
  <si>
    <r>
      <rPr>
        <b/>
        <sz val="10"/>
        <color theme="1"/>
        <rFont val="Calibri"/>
        <family val="2"/>
        <scheme val="minor"/>
      </rPr>
      <t>Per day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</si>
  <si>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Current average daily volume </t>
  </si>
  <si>
    <t>MATH IS FUN (April 2018)</t>
  </si>
  <si>
    <t>ITS GONNA BE MAY</t>
  </si>
  <si>
    <t>MATH IS FUN (May 2018)</t>
  </si>
  <si>
    <t>% to Plan</t>
  </si>
  <si>
    <t>Bonus/ Plan Sales</t>
  </si>
  <si>
    <t>Plan Sales</t>
  </si>
  <si>
    <r>
      <t xml:space="preserve">$ left to hit </t>
    </r>
    <r>
      <rPr>
        <b/>
        <u/>
        <sz val="14"/>
        <color rgb="FFFF0000"/>
        <rFont val="Calibri"/>
        <family val="2"/>
        <scheme val="minor"/>
      </rPr>
      <t>LY</t>
    </r>
    <r>
      <rPr>
        <b/>
        <sz val="14"/>
        <color theme="1"/>
        <rFont val="Calibri"/>
        <family val="2"/>
        <scheme val="minor"/>
      </rPr>
      <t xml:space="preserve"> / $ Per day </t>
    </r>
  </si>
  <si>
    <r>
      <t xml:space="preserve">$ left to hit </t>
    </r>
    <r>
      <rPr>
        <b/>
        <u/>
        <sz val="14"/>
        <color rgb="FFFF0000"/>
        <rFont val="Calibri"/>
        <family val="2"/>
        <scheme val="minor"/>
      </rPr>
      <t>PLAN</t>
    </r>
    <r>
      <rPr>
        <b/>
        <sz val="14"/>
        <color theme="1"/>
        <rFont val="Calibri"/>
        <family val="2"/>
        <scheme val="minor"/>
      </rPr>
      <t xml:space="preserve"> / $ Per day </t>
    </r>
  </si>
  <si>
    <t xml:space="preserve">% to plan </t>
  </si>
  <si>
    <t>UPT</t>
  </si>
  <si>
    <r>
      <t>$ left to hit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u/>
        <sz val="14"/>
        <color rgb="FFFF0000"/>
        <rFont val="Calibri"/>
        <family val="2"/>
        <scheme val="minor"/>
      </rPr>
      <t>FORECAST</t>
    </r>
    <r>
      <rPr>
        <b/>
        <sz val="14"/>
        <color theme="1"/>
        <rFont val="Calibri"/>
        <family val="2"/>
        <scheme val="minor"/>
      </rPr>
      <t xml:space="preserve"> / $ Per day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</si>
</sst>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  <numFmt numFmtId="166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 Light"/>
      <family val="2"/>
    </font>
    <font>
      <sz val="11"/>
      <name val="Calibri Light"/>
      <family val="2"/>
    </font>
    <font>
      <b/>
      <sz val="10"/>
      <name val="Calibri Light"/>
      <family val="2"/>
    </font>
    <font>
      <b/>
      <sz val="9"/>
      <name val="Calibri Light"/>
      <family val="2"/>
    </font>
    <font>
      <sz val="10"/>
      <name val="Calibri Light"/>
      <family val="2"/>
    </font>
    <font>
      <b/>
      <sz val="18"/>
      <name val="Calibri Light"/>
      <family val="2"/>
    </font>
    <font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 Light"/>
      <family val="2"/>
    </font>
    <font>
      <b/>
      <u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9F6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14" fontId="5" fillId="0" borderId="4" xfId="0" applyNumberFormat="1" applyFont="1" applyFill="1" applyBorder="1" applyAlignment="1" applyProtection="1"/>
    <xf numFmtId="0" fontId="6" fillId="5" borderId="5" xfId="0" quotePrefix="1" applyFont="1" applyFill="1" applyBorder="1" applyAlignment="1" applyProtection="1">
      <alignment horizontal="left"/>
    </xf>
    <xf numFmtId="0" fontId="3" fillId="0" borderId="0" xfId="0" applyFont="1"/>
    <xf numFmtId="14" fontId="5" fillId="0" borderId="6" xfId="0" applyNumberFormat="1" applyFont="1" applyFill="1" applyBorder="1" applyAlignment="1" applyProtection="1"/>
    <xf numFmtId="0" fontId="6" fillId="3" borderId="1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right"/>
    </xf>
    <xf numFmtId="164" fontId="6" fillId="3" borderId="2" xfId="1" applyNumberFormat="1" applyFont="1" applyFill="1" applyBorder="1" applyAlignment="1" applyProtection="1">
      <alignment horizontal="right"/>
    </xf>
    <xf numFmtId="164" fontId="6" fillId="3" borderId="7" xfId="1" applyNumberFormat="1" applyFont="1" applyFill="1" applyBorder="1" applyAlignment="1" applyProtection="1">
      <alignment horizontal="right"/>
    </xf>
    <xf numFmtId="0" fontId="6" fillId="5" borderId="6" xfId="0" applyFont="1" applyFill="1" applyBorder="1" applyAlignment="1" applyProtection="1">
      <alignment horizontal="right"/>
    </xf>
    <xf numFmtId="164" fontId="6" fillId="5" borderId="6" xfId="0" applyNumberFormat="1" applyFont="1" applyFill="1" applyBorder="1" applyAlignment="1" applyProtection="1">
      <alignment horizontal="right"/>
    </xf>
    <xf numFmtId="164" fontId="6" fillId="5" borderId="8" xfId="0" applyNumberFormat="1" applyFont="1" applyFill="1" applyBorder="1" applyAlignment="1" applyProtection="1">
      <alignment horizontal="right"/>
    </xf>
    <xf numFmtId="14" fontId="5" fillId="0" borderId="9" xfId="0" applyNumberFormat="1" applyFont="1" applyFill="1" applyBorder="1" applyAlignment="1" applyProtection="1"/>
    <xf numFmtId="0" fontId="8" fillId="0" borderId="18" xfId="0" applyFont="1" applyBorder="1" applyAlignment="1">
      <alignment horizontal="center" vertical="top"/>
    </xf>
    <xf numFmtId="164" fontId="6" fillId="3" borderId="14" xfId="1" applyNumberFormat="1" applyFont="1" applyFill="1" applyBorder="1" applyAlignment="1" applyProtection="1">
      <alignment horizontal="right"/>
    </xf>
    <xf numFmtId="164" fontId="6" fillId="5" borderId="15" xfId="0" applyNumberFormat="1" applyFont="1" applyFill="1" applyBorder="1" applyAlignment="1" applyProtection="1">
      <alignment horizontal="right"/>
    </xf>
    <xf numFmtId="9" fontId="6" fillId="0" borderId="9" xfId="0" applyNumberFormat="1" applyFont="1" applyBorder="1"/>
    <xf numFmtId="9" fontId="6" fillId="0" borderId="25" xfId="0" applyNumberFormat="1" applyFont="1" applyBorder="1"/>
    <xf numFmtId="9" fontId="6" fillId="3" borderId="28" xfId="0" applyNumberFormat="1" applyFont="1" applyFill="1" applyBorder="1"/>
    <xf numFmtId="9" fontId="6" fillId="3" borderId="14" xfId="0" applyNumberFormat="1" applyFont="1" applyFill="1" applyBorder="1"/>
    <xf numFmtId="9" fontId="6" fillId="5" borderId="29" xfId="0" applyNumberFormat="1" applyFont="1" applyFill="1" applyBorder="1"/>
    <xf numFmtId="9" fontId="6" fillId="5" borderId="15" xfId="0" applyNumberFormat="1" applyFont="1" applyFill="1" applyBorder="1"/>
    <xf numFmtId="166" fontId="9" fillId="0" borderId="12" xfId="1" applyNumberFormat="1" applyFont="1" applyFill="1" applyBorder="1" applyAlignment="1" applyProtection="1">
      <alignment horizontal="right"/>
    </xf>
    <xf numFmtId="0" fontId="9" fillId="0" borderId="16" xfId="0" applyFont="1" applyBorder="1" applyAlignment="1" applyProtection="1">
      <alignment horizontal="left"/>
    </xf>
    <xf numFmtId="0" fontId="9" fillId="0" borderId="3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left"/>
    </xf>
    <xf numFmtId="0" fontId="2" fillId="0" borderId="0" xfId="0" applyFont="1"/>
    <xf numFmtId="0" fontId="0" fillId="0" borderId="0" xfId="0" applyBorder="1"/>
    <xf numFmtId="0" fontId="8" fillId="0" borderId="18" xfId="0" applyFont="1" applyBorder="1" applyAlignment="1" applyProtection="1">
      <alignment vertical="top"/>
    </xf>
    <xf numFmtId="0" fontId="8" fillId="0" borderId="18" xfId="0" quotePrefix="1" applyFont="1" applyBorder="1" applyAlignment="1" applyProtection="1">
      <alignment vertical="top" wrapText="1"/>
    </xf>
    <xf numFmtId="0" fontId="8" fillId="0" borderId="18" xfId="0" applyFont="1" applyBorder="1" applyAlignment="1" applyProtection="1">
      <alignment vertical="top" wrapText="1"/>
    </xf>
    <xf numFmtId="0" fontId="8" fillId="4" borderId="10" xfId="0" applyFont="1" applyFill="1" applyBorder="1" applyAlignment="1" applyProtection="1">
      <alignment vertical="top" wrapText="1"/>
    </xf>
    <xf numFmtId="0" fontId="8" fillId="0" borderId="18" xfId="0" applyFont="1" applyBorder="1" applyAlignment="1">
      <alignment vertical="top"/>
    </xf>
    <xf numFmtId="166" fontId="9" fillId="0" borderId="39" xfId="1" applyNumberFormat="1" applyFont="1" applyFill="1" applyBorder="1" applyAlignment="1" applyProtection="1">
      <alignment horizontal="right"/>
    </xf>
    <xf numFmtId="0" fontId="6" fillId="6" borderId="33" xfId="0" quotePrefix="1" applyFont="1" applyFill="1" applyBorder="1" applyAlignment="1" applyProtection="1">
      <alignment horizontal="left"/>
    </xf>
    <xf numFmtId="0" fontId="6" fillId="6" borderId="17" xfId="0" applyFont="1" applyFill="1" applyBorder="1" applyAlignment="1" applyProtection="1">
      <alignment horizontal="right"/>
    </xf>
    <xf numFmtId="164" fontId="6" fillId="6" borderId="17" xfId="0" applyNumberFormat="1" applyFont="1" applyFill="1" applyBorder="1" applyAlignment="1" applyProtection="1">
      <alignment horizontal="right"/>
    </xf>
    <xf numFmtId="9" fontId="6" fillId="6" borderId="17" xfId="0" applyNumberFormat="1" applyFont="1" applyFill="1" applyBorder="1"/>
    <xf numFmtId="9" fontId="6" fillId="6" borderId="34" xfId="0" applyNumberFormat="1" applyFont="1" applyFill="1" applyBorder="1"/>
    <xf numFmtId="166" fontId="9" fillId="7" borderId="12" xfId="1" applyNumberFormat="1" applyFont="1" applyFill="1" applyBorder="1" applyAlignment="1" applyProtection="1">
      <alignment horizontal="right"/>
    </xf>
    <xf numFmtId="166" fontId="9" fillId="7" borderId="39" xfId="1" applyNumberFormat="1" applyFont="1" applyFill="1" applyBorder="1" applyAlignment="1" applyProtection="1">
      <alignment horizontal="right"/>
    </xf>
    <xf numFmtId="0" fontId="6" fillId="5" borderId="40" xfId="0" quotePrefix="1" applyFont="1" applyFill="1" applyBorder="1" applyAlignment="1" applyProtection="1">
      <alignment horizontal="left"/>
    </xf>
    <xf numFmtId="0" fontId="6" fillId="5" borderId="26" xfId="0" applyFont="1" applyFill="1" applyBorder="1" applyAlignment="1" applyProtection="1">
      <alignment horizontal="right"/>
    </xf>
    <xf numFmtId="164" fontId="6" fillId="5" borderId="41" xfId="0" applyNumberFormat="1" applyFont="1" applyFill="1" applyBorder="1" applyAlignment="1" applyProtection="1">
      <alignment horizontal="right"/>
    </xf>
    <xf numFmtId="9" fontId="6" fillId="5" borderId="38" xfId="0" applyNumberFormat="1" applyFont="1" applyFill="1" applyBorder="1"/>
    <xf numFmtId="9" fontId="6" fillId="5" borderId="41" xfId="0" applyNumberFormat="1" applyFont="1" applyFill="1" applyBorder="1"/>
    <xf numFmtId="0" fontId="6" fillId="6" borderId="22" xfId="0" quotePrefix="1" applyFont="1" applyFill="1" applyBorder="1" applyAlignment="1" applyProtection="1"/>
    <xf numFmtId="0" fontId="6" fillId="6" borderId="42" xfId="0" quotePrefix="1" applyFont="1" applyFill="1" applyBorder="1" applyAlignment="1" applyProtection="1"/>
    <xf numFmtId="166" fontId="6" fillId="6" borderId="22" xfId="0" quotePrefix="1" applyNumberFormat="1" applyFont="1" applyFill="1" applyBorder="1" applyAlignment="1" applyProtection="1"/>
    <xf numFmtId="165" fontId="9" fillId="7" borderId="12" xfId="1" applyNumberFormat="1" applyFont="1" applyFill="1" applyBorder="1" applyAlignment="1" applyProtection="1">
      <alignment horizontal="right"/>
    </xf>
    <xf numFmtId="0" fontId="12" fillId="0" borderId="20" xfId="0" applyFont="1" applyBorder="1" applyAlignment="1"/>
    <xf numFmtId="0" fontId="12" fillId="0" borderId="21" xfId="0" applyFont="1" applyBorder="1" applyAlignment="1"/>
    <xf numFmtId="0" fontId="8" fillId="0" borderId="18" xfId="0" applyFont="1" applyBorder="1" applyAlignment="1">
      <alignment horizontal="left" vertical="top"/>
    </xf>
    <xf numFmtId="9" fontId="6" fillId="0" borderId="4" xfId="0" applyNumberFormat="1" applyFont="1" applyBorder="1"/>
    <xf numFmtId="9" fontId="6" fillId="0" borderId="44" xfId="0" applyNumberFormat="1" applyFont="1" applyBorder="1"/>
    <xf numFmtId="0" fontId="6" fillId="6" borderId="45" xfId="0" quotePrefix="1" applyFont="1" applyFill="1" applyBorder="1" applyAlignment="1" applyProtection="1"/>
    <xf numFmtId="10" fontId="6" fillId="0" borderId="25" xfId="0" applyNumberFormat="1" applyFont="1" applyBorder="1"/>
    <xf numFmtId="10" fontId="6" fillId="0" borderId="46" xfId="0" applyNumberFormat="1" applyFont="1" applyBorder="1"/>
    <xf numFmtId="10" fontId="6" fillId="3" borderId="18" xfId="0" applyNumberFormat="1" applyFont="1" applyFill="1" applyBorder="1"/>
    <xf numFmtId="10" fontId="6" fillId="5" borderId="43" xfId="0" applyNumberFormat="1" applyFont="1" applyFill="1" applyBorder="1"/>
    <xf numFmtId="10" fontId="6" fillId="0" borderId="47" xfId="0" applyNumberFormat="1" applyFont="1" applyBorder="1"/>
    <xf numFmtId="10" fontId="6" fillId="3" borderId="14" xfId="0" applyNumberFormat="1" applyFont="1" applyFill="1" applyBorder="1"/>
    <xf numFmtId="0" fontId="6" fillId="5" borderId="44" xfId="0" applyFont="1" applyFill="1" applyBorder="1" applyAlignment="1" applyProtection="1">
      <alignment horizontal="right"/>
    </xf>
    <xf numFmtId="164" fontId="6" fillId="5" borderId="44" xfId="0" applyNumberFormat="1" applyFont="1" applyFill="1" applyBorder="1" applyAlignment="1" applyProtection="1">
      <alignment horizontal="right"/>
    </xf>
    <xf numFmtId="164" fontId="6" fillId="5" borderId="48" xfId="0" applyNumberFormat="1" applyFont="1" applyFill="1" applyBorder="1" applyAlignment="1" applyProtection="1">
      <alignment horizontal="right"/>
    </xf>
    <xf numFmtId="0" fontId="6" fillId="6" borderId="13" xfId="0" quotePrefix="1" applyFont="1" applyFill="1" applyBorder="1" applyAlignment="1" applyProtection="1"/>
    <xf numFmtId="0" fontId="6" fillId="6" borderId="10" xfId="0" quotePrefix="1" applyFont="1" applyFill="1" applyBorder="1" applyAlignment="1" applyProtection="1"/>
    <xf numFmtId="0" fontId="6" fillId="6" borderId="11" xfId="0" quotePrefix="1" applyFont="1" applyFill="1" applyBorder="1" applyAlignment="1" applyProtection="1"/>
    <xf numFmtId="0" fontId="6" fillId="5" borderId="41" xfId="0" applyNumberFormat="1" applyFont="1" applyFill="1" applyBorder="1"/>
    <xf numFmtId="10" fontId="6" fillId="5" borderId="41" xfId="0" applyNumberFormat="1" applyFont="1" applyFill="1" applyBorder="1"/>
    <xf numFmtId="0" fontId="6" fillId="6" borderId="13" xfId="0" quotePrefix="1" applyFont="1" applyFill="1" applyBorder="1" applyAlignment="1" applyProtection="1">
      <alignment horizontal="left"/>
    </xf>
    <xf numFmtId="0" fontId="6" fillId="6" borderId="10" xfId="0" quotePrefix="1" applyFont="1" applyFill="1" applyBorder="1" applyAlignment="1" applyProtection="1">
      <alignment horizontal="left"/>
    </xf>
    <xf numFmtId="0" fontId="6" fillId="6" borderId="27" xfId="0" quotePrefix="1" applyFont="1" applyFill="1" applyBorder="1" applyAlignment="1" applyProtection="1">
      <alignment horizontal="left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7" fillId="2" borderId="13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166" fontId="0" fillId="0" borderId="5" xfId="0" applyNumberFormat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166" fontId="0" fillId="6" borderId="8" xfId="0" applyNumberFormat="1" applyFill="1" applyBorder="1" applyAlignment="1"/>
    <xf numFmtId="166" fontId="0" fillId="6" borderId="37" xfId="0" applyNumberFormat="1" applyFill="1" applyBorder="1" applyAlignment="1"/>
    <xf numFmtId="0" fontId="11" fillId="0" borderId="3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2" fillId="0" borderId="20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13" fillId="0" borderId="3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2" fillId="0" borderId="7" xfId="0" applyFont="1" applyBorder="1" applyAlignment="1">
      <alignment horizontal="left"/>
    </xf>
    <xf numFmtId="9" fontId="12" fillId="0" borderId="8" xfId="0" applyNumberFormat="1" applyFont="1" applyBorder="1" applyAlignment="1">
      <alignment horizontal="right"/>
    </xf>
    <xf numFmtId="9" fontId="12" fillId="0" borderId="37" xfId="0" applyNumberFormat="1" applyFont="1" applyBorder="1" applyAlignment="1">
      <alignment horizontal="right"/>
    </xf>
    <xf numFmtId="9" fontId="12" fillId="0" borderId="29" xfId="0" applyNumberFormat="1" applyFont="1" applyBorder="1" applyAlignment="1">
      <alignment horizontal="right"/>
    </xf>
    <xf numFmtId="166" fontId="2" fillId="7" borderId="8" xfId="0" applyNumberFormat="1" applyFont="1" applyFill="1" applyBorder="1" applyAlignment="1">
      <alignment horizontal="right"/>
    </xf>
    <xf numFmtId="166" fontId="2" fillId="7" borderId="37" xfId="0" applyNumberFormat="1" applyFont="1" applyFill="1" applyBorder="1" applyAlignment="1">
      <alignment horizontal="right"/>
    </xf>
    <xf numFmtId="166" fontId="2" fillId="7" borderId="36" xfId="0" applyNumberFormat="1" applyFont="1" applyFill="1" applyBorder="1" applyAlignment="1">
      <alignment horizontal="right"/>
    </xf>
    <xf numFmtId="0" fontId="12" fillId="0" borderId="28" xfId="0" applyFont="1" applyBorder="1" applyAlignment="1">
      <alignment horizontal="left"/>
    </xf>
    <xf numFmtId="0" fontId="12" fillId="4" borderId="7" xfId="0" applyFont="1" applyFill="1" applyBorder="1" applyAlignment="1">
      <alignment horizontal="left"/>
    </xf>
    <xf numFmtId="0" fontId="12" fillId="4" borderId="21" xfId="0" applyFont="1" applyFill="1" applyBorder="1" applyAlignment="1">
      <alignment horizontal="left"/>
    </xf>
    <xf numFmtId="166" fontId="4" fillId="0" borderId="8" xfId="0" applyNumberFormat="1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0" fillId="7" borderId="8" xfId="0" applyFill="1" applyBorder="1" applyAlignment="1">
      <alignment horizontal="right"/>
    </xf>
    <xf numFmtId="0" fontId="0" fillId="7" borderId="37" xfId="0" applyFill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166" fontId="4" fillId="0" borderId="29" xfId="0" applyNumberFormat="1" applyFont="1" applyBorder="1" applyAlignment="1">
      <alignment horizontal="right"/>
    </xf>
    <xf numFmtId="0" fontId="10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3" borderId="20" xfId="0" applyFont="1" applyFill="1" applyBorder="1" applyAlignment="1" applyProtection="1">
      <alignment horizontal="left"/>
    </xf>
    <xf numFmtId="0" fontId="6" fillId="3" borderId="28" xfId="0" applyFont="1" applyFill="1" applyBorder="1" applyAlignment="1" applyProtection="1">
      <alignment horizontal="left"/>
    </xf>
    <xf numFmtId="0" fontId="6" fillId="3" borderId="21" xfId="0" applyFont="1" applyFill="1" applyBorder="1" applyAlignment="1" applyProtection="1">
      <alignment horizontal="left"/>
    </xf>
    <xf numFmtId="0" fontId="6" fillId="6" borderId="13" xfId="0" quotePrefix="1" applyFont="1" applyFill="1" applyBorder="1" applyAlignment="1" applyProtection="1">
      <alignment horizontal="center"/>
    </xf>
    <xf numFmtId="0" fontId="6" fillId="6" borderId="10" xfId="0" quotePrefix="1" applyFont="1" applyFill="1" applyBorder="1" applyAlignment="1" applyProtection="1">
      <alignment horizontal="center"/>
    </xf>
    <xf numFmtId="0" fontId="6" fillId="6" borderId="11" xfId="0" quotePrefix="1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4" fontId="6" fillId="6" borderId="33" xfId="0" applyNumberFormat="1" applyFont="1" applyFill="1" applyBorder="1" applyAlignment="1" applyProtection="1">
      <alignment horizontal="center"/>
    </xf>
    <xf numFmtId="164" fontId="6" fillId="6" borderId="17" xfId="0" applyNumberFormat="1" applyFont="1" applyFill="1" applyBorder="1" applyAlignment="1" applyProtection="1">
      <alignment horizontal="center"/>
    </xf>
    <xf numFmtId="164" fontId="6" fillId="6" borderId="34" xfId="0" applyNumberFormat="1" applyFont="1" applyFill="1" applyBorder="1" applyAlignment="1" applyProtection="1">
      <alignment horizontal="center"/>
    </xf>
    <xf numFmtId="0" fontId="15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5" borderId="36" xfId="0" quotePrefix="1" applyFont="1" applyFill="1" applyBorder="1" applyAlignment="1" applyProtection="1">
      <alignment horizontal="left"/>
    </xf>
    <xf numFmtId="0" fontId="6" fillId="5" borderId="29" xfId="0" quotePrefix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9F6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7"/>
  <sheetViews>
    <sheetView workbookViewId="0">
      <selection activeCell="L58" sqref="L58"/>
    </sheetView>
  </sheetViews>
  <sheetFormatPr defaultRowHeight="15" x14ac:dyDescent="0.25"/>
  <cols>
    <col min="2" max="2" width="11.7109375" customWidth="1"/>
    <col min="4" max="4" width="12" customWidth="1"/>
    <col min="5" max="5" width="15.140625" customWidth="1"/>
    <col min="6" max="7" width="13" customWidth="1"/>
    <col min="8" max="8" width="11" customWidth="1"/>
    <col min="9" max="10" width="11.7109375" customWidth="1"/>
    <col min="11" max="11" width="9.140625" customWidth="1"/>
    <col min="14" max="15" width="9.140625" customWidth="1"/>
    <col min="16" max="16" width="10.42578125" customWidth="1"/>
    <col min="17" max="21" width="9.140625" customWidth="1"/>
  </cols>
  <sheetData>
    <row r="1" spans="2:21" ht="15.75" thickBot="1" x14ac:dyDescent="0.3">
      <c r="B1" s="3"/>
      <c r="C1" s="3"/>
      <c r="D1" s="3"/>
      <c r="E1" s="3"/>
      <c r="F1" s="3"/>
      <c r="G1" s="3"/>
      <c r="H1" s="3"/>
      <c r="I1" s="3"/>
      <c r="J1" s="3"/>
    </row>
    <row r="2" spans="2:21" ht="45" customHeight="1" thickBot="1" x14ac:dyDescent="0.3">
      <c r="B2" s="124" t="s">
        <v>22</v>
      </c>
      <c r="C2" s="125"/>
      <c r="D2" s="125"/>
      <c r="E2" s="125"/>
      <c r="F2" s="125"/>
      <c r="G2" s="125"/>
      <c r="H2" s="125"/>
      <c r="I2" s="125"/>
      <c r="J2" s="126"/>
    </row>
    <row r="3" spans="2:21" ht="15.75" customHeight="1" thickBot="1" x14ac:dyDescent="0.3">
      <c r="B3" s="75"/>
      <c r="C3" s="76"/>
      <c r="D3" s="76"/>
      <c r="E3" s="76"/>
      <c r="F3" s="77"/>
      <c r="G3" s="77"/>
      <c r="H3" s="76"/>
      <c r="I3" s="76"/>
      <c r="J3" s="78"/>
    </row>
    <row r="4" spans="2:21" ht="24.75" thickBot="1" x14ac:dyDescent="0.3">
      <c r="B4" s="28" t="s">
        <v>0</v>
      </c>
      <c r="C4" s="29" t="s">
        <v>1</v>
      </c>
      <c r="D4" s="30" t="s">
        <v>2</v>
      </c>
      <c r="E4" s="30" t="s">
        <v>3</v>
      </c>
      <c r="F4" s="30" t="s">
        <v>40</v>
      </c>
      <c r="G4" s="31" t="s">
        <v>27</v>
      </c>
      <c r="H4" s="32" t="s">
        <v>19</v>
      </c>
      <c r="I4" s="32" t="s">
        <v>20</v>
      </c>
      <c r="J4" s="13" t="s">
        <v>39</v>
      </c>
      <c r="L4" s="83" t="s">
        <v>23</v>
      </c>
      <c r="M4" s="84"/>
      <c r="N4" s="84"/>
      <c r="O4" s="84"/>
      <c r="P4" s="84"/>
      <c r="Q4" s="84"/>
      <c r="R4" s="84"/>
      <c r="S4" s="84"/>
      <c r="T4" s="84"/>
      <c r="U4" s="85"/>
    </row>
    <row r="5" spans="2:21" x14ac:dyDescent="0.25">
      <c r="B5" s="23" t="s">
        <v>5</v>
      </c>
      <c r="C5" s="12">
        <v>43163</v>
      </c>
      <c r="D5" s="22">
        <v>4666</v>
      </c>
      <c r="E5" s="22">
        <v>4713</v>
      </c>
      <c r="F5" s="22">
        <v>5206</v>
      </c>
      <c r="G5" s="39">
        <v>1794</v>
      </c>
      <c r="H5" s="16">
        <f t="shared" ref="H5:H13" si="0">G5/D5-1</f>
        <v>-0.61551650235747957</v>
      </c>
      <c r="I5" s="16">
        <f t="shared" ref="I5:I13" si="1">G5/E5-1</f>
        <v>-0.61935073201782309</v>
      </c>
      <c r="J5" s="17">
        <f t="shared" ref="J5:J13" si="2">G5/F5-1</f>
        <v>-0.65539761813292352</v>
      </c>
      <c r="L5" s="86"/>
      <c r="M5" s="87"/>
      <c r="N5" s="87"/>
      <c r="O5" s="87"/>
      <c r="P5" s="87"/>
      <c r="Q5" s="87"/>
      <c r="R5" s="87"/>
      <c r="S5" s="87"/>
      <c r="T5" s="87"/>
      <c r="U5" s="88"/>
    </row>
    <row r="6" spans="2:21" x14ac:dyDescent="0.25">
      <c r="B6" s="24" t="s">
        <v>6</v>
      </c>
      <c r="C6" s="1">
        <f t="shared" ref="C6:C11" si="3">IFERROR((C5+1),"")</f>
        <v>43164</v>
      </c>
      <c r="D6" s="22">
        <v>1134</v>
      </c>
      <c r="E6" s="22">
        <v>1145</v>
      </c>
      <c r="F6" s="22">
        <v>1265</v>
      </c>
      <c r="G6" s="39">
        <v>570</v>
      </c>
      <c r="H6" s="16">
        <f t="shared" si="0"/>
        <v>-0.49735449735449733</v>
      </c>
      <c r="I6" s="16">
        <f t="shared" si="1"/>
        <v>-0.50218340611353707</v>
      </c>
      <c r="J6" s="17">
        <f t="shared" si="2"/>
        <v>-0.54940711462450587</v>
      </c>
      <c r="L6" s="86"/>
      <c r="M6" s="87"/>
      <c r="N6" s="87"/>
      <c r="O6" s="87"/>
      <c r="P6" s="87"/>
      <c r="Q6" s="87"/>
      <c r="R6" s="87"/>
      <c r="S6" s="87"/>
      <c r="T6" s="87"/>
      <c r="U6" s="88"/>
    </row>
    <row r="7" spans="2:21" x14ac:dyDescent="0.25">
      <c r="B7" s="24" t="s">
        <v>7</v>
      </c>
      <c r="C7" s="1">
        <f t="shared" si="3"/>
        <v>43165</v>
      </c>
      <c r="D7" s="22">
        <v>1610</v>
      </c>
      <c r="E7" s="22">
        <v>1626</v>
      </c>
      <c r="F7" s="22">
        <v>1796</v>
      </c>
      <c r="G7" s="39">
        <v>1158</v>
      </c>
      <c r="H7" s="16">
        <f t="shared" si="0"/>
        <v>-0.28074534161490683</v>
      </c>
      <c r="I7" s="16">
        <f t="shared" si="1"/>
        <v>-0.28782287822878228</v>
      </c>
      <c r="J7" s="17">
        <f t="shared" si="2"/>
        <v>-0.35523385300668153</v>
      </c>
      <c r="L7" s="86"/>
      <c r="M7" s="87"/>
      <c r="N7" s="87"/>
      <c r="O7" s="87"/>
      <c r="P7" s="87"/>
      <c r="Q7" s="87"/>
      <c r="R7" s="87"/>
      <c r="S7" s="87"/>
      <c r="T7" s="87"/>
      <c r="U7" s="88"/>
    </row>
    <row r="8" spans="2:21" x14ac:dyDescent="0.25">
      <c r="B8" s="24" t="s">
        <v>8</v>
      </c>
      <c r="C8" s="1">
        <f t="shared" si="3"/>
        <v>43166</v>
      </c>
      <c r="D8" s="22">
        <v>713</v>
      </c>
      <c r="E8" s="22">
        <v>720</v>
      </c>
      <c r="F8" s="22">
        <v>795</v>
      </c>
      <c r="G8" s="39">
        <v>1277</v>
      </c>
      <c r="H8" s="16">
        <f t="shared" si="0"/>
        <v>0.79102384291725114</v>
      </c>
      <c r="I8" s="16">
        <f t="shared" si="1"/>
        <v>0.77361111111111103</v>
      </c>
      <c r="J8" s="17">
        <f t="shared" si="2"/>
        <v>0.60628930817610072</v>
      </c>
      <c r="L8" s="86"/>
      <c r="M8" s="87"/>
      <c r="N8" s="87"/>
      <c r="O8" s="87"/>
      <c r="P8" s="87"/>
      <c r="Q8" s="87"/>
      <c r="R8" s="87"/>
      <c r="S8" s="87"/>
      <c r="T8" s="87"/>
      <c r="U8" s="88"/>
    </row>
    <row r="9" spans="2:21" x14ac:dyDescent="0.25">
      <c r="B9" s="24" t="s">
        <v>9</v>
      </c>
      <c r="C9" s="1">
        <f t="shared" si="3"/>
        <v>43167</v>
      </c>
      <c r="D9" s="22">
        <v>1343</v>
      </c>
      <c r="E9" s="22">
        <v>1356</v>
      </c>
      <c r="F9" s="22">
        <v>1498</v>
      </c>
      <c r="G9" s="39">
        <v>1275</v>
      </c>
      <c r="H9" s="16">
        <f t="shared" si="0"/>
        <v>-5.0632911392405111E-2</v>
      </c>
      <c r="I9" s="16">
        <f t="shared" si="1"/>
        <v>-5.9734513274336321E-2</v>
      </c>
      <c r="J9" s="17">
        <f t="shared" si="2"/>
        <v>-0.14886515353805074</v>
      </c>
      <c r="L9" s="86"/>
      <c r="M9" s="87"/>
      <c r="N9" s="87"/>
      <c r="O9" s="87"/>
      <c r="P9" s="87"/>
      <c r="Q9" s="87"/>
      <c r="R9" s="87"/>
      <c r="S9" s="87"/>
      <c r="T9" s="87"/>
      <c r="U9" s="88"/>
    </row>
    <row r="10" spans="2:21" x14ac:dyDescent="0.25">
      <c r="B10" s="24" t="s">
        <v>10</v>
      </c>
      <c r="C10" s="1">
        <f t="shared" si="3"/>
        <v>43168</v>
      </c>
      <c r="D10" s="22">
        <v>2514</v>
      </c>
      <c r="E10" s="22">
        <v>2539</v>
      </c>
      <c r="F10" s="22">
        <v>2805</v>
      </c>
      <c r="G10" s="39">
        <v>2836</v>
      </c>
      <c r="H10" s="16">
        <f t="shared" si="0"/>
        <v>0.12808273667462222</v>
      </c>
      <c r="I10" s="16">
        <f t="shared" si="1"/>
        <v>0.1169751870815281</v>
      </c>
      <c r="J10" s="17">
        <f t="shared" si="2"/>
        <v>1.1051693404634522E-2</v>
      </c>
      <c r="L10" s="86"/>
      <c r="M10" s="87"/>
      <c r="N10" s="87"/>
      <c r="O10" s="87"/>
      <c r="P10" s="87"/>
      <c r="Q10" s="87"/>
      <c r="R10" s="87"/>
      <c r="S10" s="87"/>
      <c r="T10" s="87"/>
      <c r="U10" s="88"/>
    </row>
    <row r="11" spans="2:21" ht="15.75" thickBot="1" x14ac:dyDescent="0.3">
      <c r="B11" s="25" t="s">
        <v>11</v>
      </c>
      <c r="C11" s="4">
        <f t="shared" si="3"/>
        <v>43169</v>
      </c>
      <c r="D11" s="22">
        <v>2967</v>
      </c>
      <c r="E11" s="22">
        <v>2997</v>
      </c>
      <c r="F11" s="22">
        <v>3310</v>
      </c>
      <c r="G11" s="39">
        <v>3780</v>
      </c>
      <c r="H11" s="16">
        <f t="shared" si="0"/>
        <v>0.27401415571284127</v>
      </c>
      <c r="I11" s="16">
        <f t="shared" si="1"/>
        <v>0.26126126126126126</v>
      </c>
      <c r="J11" s="17">
        <f t="shared" si="2"/>
        <v>0.14199395770392753</v>
      </c>
      <c r="L11" s="86"/>
      <c r="M11" s="87"/>
      <c r="N11" s="87"/>
      <c r="O11" s="87"/>
      <c r="P11" s="87"/>
      <c r="Q11" s="87"/>
      <c r="R11" s="87"/>
      <c r="S11" s="87"/>
      <c r="T11" s="87"/>
      <c r="U11" s="88"/>
    </row>
    <row r="12" spans="2:21" x14ac:dyDescent="0.25">
      <c r="B12" s="127" t="s">
        <v>12</v>
      </c>
      <c r="C12" s="128"/>
      <c r="D12" s="14">
        <f>SUM(D5:D11)</f>
        <v>14947</v>
      </c>
      <c r="E12" s="14">
        <f>SUM(E5:E11)</f>
        <v>15096</v>
      </c>
      <c r="F12" s="14">
        <f>SUM(F5:F11)</f>
        <v>16675</v>
      </c>
      <c r="G12" s="14">
        <f>SUM(G5:G11)</f>
        <v>12690</v>
      </c>
      <c r="H12" s="18">
        <f t="shared" si="0"/>
        <v>-0.15100020070917242</v>
      </c>
      <c r="I12" s="19">
        <f t="shared" si="1"/>
        <v>-0.15937996820349765</v>
      </c>
      <c r="J12" s="19">
        <f t="shared" si="2"/>
        <v>-0.23898050974512741</v>
      </c>
      <c r="L12" s="86"/>
      <c r="M12" s="87"/>
      <c r="N12" s="87"/>
      <c r="O12" s="87"/>
      <c r="P12" s="87"/>
      <c r="Q12" s="87"/>
      <c r="R12" s="87"/>
      <c r="S12" s="87"/>
      <c r="T12" s="87"/>
      <c r="U12" s="88"/>
    </row>
    <row r="13" spans="2:21" ht="15.75" thickBot="1" x14ac:dyDescent="0.3">
      <c r="B13" s="41" t="s">
        <v>13</v>
      </c>
      <c r="C13" s="42"/>
      <c r="D13" s="43">
        <f>D12</f>
        <v>14947</v>
      </c>
      <c r="E13" s="43">
        <f>E12</f>
        <v>15096</v>
      </c>
      <c r="F13" s="43">
        <f>F12</f>
        <v>16675</v>
      </c>
      <c r="G13" s="43">
        <f>SUM(G12)</f>
        <v>12690</v>
      </c>
      <c r="H13" s="44">
        <f t="shared" si="0"/>
        <v>-0.15100020070917242</v>
      </c>
      <c r="I13" s="45">
        <f t="shared" si="1"/>
        <v>-0.15937996820349765</v>
      </c>
      <c r="J13" s="45">
        <f t="shared" si="2"/>
        <v>-0.23898050974512741</v>
      </c>
      <c r="L13" s="86"/>
      <c r="M13" s="87"/>
      <c r="N13" s="87"/>
      <c r="O13" s="87"/>
      <c r="P13" s="87"/>
      <c r="Q13" s="87"/>
      <c r="R13" s="87"/>
      <c r="S13" s="87"/>
      <c r="T13" s="87"/>
      <c r="U13" s="88"/>
    </row>
    <row r="14" spans="2:21" ht="15.75" thickBot="1" x14ac:dyDescent="0.3">
      <c r="B14" s="70" t="s">
        <v>35</v>
      </c>
      <c r="C14" s="71"/>
      <c r="D14" s="72"/>
      <c r="E14" s="46"/>
      <c r="F14" s="46"/>
      <c r="G14" s="48">
        <f>AVERAGE(G5:G11)</f>
        <v>1812.8571428571429</v>
      </c>
      <c r="H14" s="46"/>
      <c r="I14" s="46"/>
      <c r="J14" s="47"/>
      <c r="L14" s="86"/>
      <c r="M14" s="87"/>
      <c r="N14" s="87"/>
      <c r="O14" s="87"/>
      <c r="P14" s="87"/>
      <c r="Q14" s="87"/>
      <c r="R14" s="87"/>
      <c r="S14" s="87"/>
      <c r="T14" s="87"/>
      <c r="U14" s="88"/>
    </row>
    <row r="15" spans="2:21" ht="15.75" thickBot="1" x14ac:dyDescent="0.3">
      <c r="B15" s="34"/>
      <c r="C15" s="35"/>
      <c r="D15" s="36"/>
      <c r="E15" s="36"/>
      <c r="F15" s="36"/>
      <c r="G15" s="36"/>
      <c r="H15" s="37"/>
      <c r="I15" s="37"/>
      <c r="J15" s="38"/>
      <c r="L15" s="86"/>
      <c r="M15" s="87"/>
      <c r="N15" s="87"/>
      <c r="O15" s="87"/>
      <c r="P15" s="87"/>
      <c r="Q15" s="87"/>
      <c r="R15" s="87"/>
      <c r="S15" s="87"/>
      <c r="T15" s="87"/>
      <c r="U15" s="88"/>
    </row>
    <row r="16" spans="2:21" ht="15.75" thickBot="1" x14ac:dyDescent="0.3">
      <c r="B16" s="75"/>
      <c r="C16" s="76"/>
      <c r="D16" s="76"/>
      <c r="E16" s="76"/>
      <c r="F16" s="77"/>
      <c r="G16" s="77"/>
      <c r="H16" s="76"/>
      <c r="I16" s="76"/>
      <c r="J16" s="78"/>
      <c r="L16" s="89"/>
      <c r="M16" s="90"/>
      <c r="N16" s="90"/>
      <c r="O16" s="90"/>
      <c r="P16" s="90"/>
      <c r="Q16" s="90"/>
      <c r="R16" s="90"/>
      <c r="S16" s="90"/>
      <c r="T16" s="90"/>
      <c r="U16" s="91"/>
    </row>
    <row r="17" spans="2:21" ht="24" customHeight="1" thickBot="1" x14ac:dyDescent="0.3">
      <c r="B17" s="28" t="s">
        <v>0</v>
      </c>
      <c r="C17" s="29" t="s">
        <v>1</v>
      </c>
      <c r="D17" s="30" t="s">
        <v>2</v>
      </c>
      <c r="E17" s="30" t="s">
        <v>3</v>
      </c>
      <c r="F17" s="30" t="s">
        <v>40</v>
      </c>
      <c r="G17" s="31" t="s">
        <v>27</v>
      </c>
      <c r="H17" s="32" t="s">
        <v>19</v>
      </c>
      <c r="I17" s="32" t="s">
        <v>20</v>
      </c>
      <c r="J17" s="13" t="s">
        <v>39</v>
      </c>
    </row>
    <row r="18" spans="2:21" x14ac:dyDescent="0.25">
      <c r="B18" s="24" t="s">
        <v>5</v>
      </c>
      <c r="C18" s="1">
        <f>IFERROR((C11+1),"")</f>
        <v>43170</v>
      </c>
      <c r="D18" s="22">
        <v>1913</v>
      </c>
      <c r="E18" s="22">
        <v>1932</v>
      </c>
      <c r="F18" s="22">
        <v>2134</v>
      </c>
      <c r="G18" s="39">
        <v>664</v>
      </c>
      <c r="H18" s="16">
        <f t="shared" ref="H18:H26" si="4">G18/D18-1</f>
        <v>-0.65290120230005222</v>
      </c>
      <c r="I18" s="16">
        <f t="shared" ref="I18:I26" si="5">G18/E18-1</f>
        <v>-0.65631469979296064</v>
      </c>
      <c r="J18" s="17">
        <f t="shared" ref="J18:J26" si="6">G18/F18-1</f>
        <v>-0.68884723523898783</v>
      </c>
    </row>
    <row r="19" spans="2:21" x14ac:dyDescent="0.25">
      <c r="B19" s="24" t="s">
        <v>6</v>
      </c>
      <c r="C19" s="1">
        <f t="shared" ref="C19:C24" si="7">IFERROR((C18+1),"")</f>
        <v>43171</v>
      </c>
      <c r="D19" s="22">
        <v>1369</v>
      </c>
      <c r="E19" s="22">
        <v>1383</v>
      </c>
      <c r="F19" s="22">
        <v>1527</v>
      </c>
      <c r="G19" s="39">
        <v>1525</v>
      </c>
      <c r="H19" s="16">
        <f t="shared" si="4"/>
        <v>0.11395178962746533</v>
      </c>
      <c r="I19" s="16">
        <f t="shared" si="5"/>
        <v>0.10267534345625462</v>
      </c>
      <c r="J19" s="17">
        <f t="shared" si="6"/>
        <v>-1.3097576948264411E-3</v>
      </c>
    </row>
    <row r="20" spans="2:21" ht="15.75" thickBot="1" x14ac:dyDescent="0.3">
      <c r="B20" s="24" t="s">
        <v>7</v>
      </c>
      <c r="C20" s="1">
        <f t="shared" si="7"/>
        <v>43172</v>
      </c>
      <c r="D20" s="22">
        <v>140</v>
      </c>
      <c r="E20" s="22">
        <v>141</v>
      </c>
      <c r="F20" s="22">
        <v>156</v>
      </c>
      <c r="G20" s="39">
        <v>1519</v>
      </c>
      <c r="H20" s="16">
        <f t="shared" si="4"/>
        <v>9.85</v>
      </c>
      <c r="I20" s="16">
        <f t="shared" si="5"/>
        <v>9.7730496453900706</v>
      </c>
      <c r="J20" s="17">
        <f t="shared" si="6"/>
        <v>8.7371794871794872</v>
      </c>
      <c r="L20" s="26"/>
      <c r="M20" s="26"/>
      <c r="N20" s="26"/>
      <c r="O20" s="26"/>
      <c r="P20" s="26"/>
      <c r="Q20" s="26"/>
      <c r="R20" s="26"/>
      <c r="S20" s="26"/>
    </row>
    <row r="21" spans="2:21" ht="15" customHeight="1" x14ac:dyDescent="0.25">
      <c r="B21" s="24" t="s">
        <v>8</v>
      </c>
      <c r="C21" s="1">
        <f t="shared" si="7"/>
        <v>43173</v>
      </c>
      <c r="D21" s="22">
        <v>706</v>
      </c>
      <c r="E21" s="22">
        <v>713</v>
      </c>
      <c r="F21" s="22">
        <v>788</v>
      </c>
      <c r="G21" s="39">
        <v>1671</v>
      </c>
      <c r="H21" s="16">
        <f t="shared" si="4"/>
        <v>1.3668555240793201</v>
      </c>
      <c r="I21" s="16">
        <f t="shared" si="5"/>
        <v>1.3436185133239831</v>
      </c>
      <c r="J21" s="17">
        <f t="shared" si="6"/>
        <v>1.1205583756345177</v>
      </c>
      <c r="L21" s="95" t="s">
        <v>24</v>
      </c>
      <c r="M21" s="96"/>
      <c r="N21" s="96"/>
      <c r="O21" s="96"/>
      <c r="P21" s="96"/>
      <c r="Q21" s="96"/>
      <c r="R21" s="96"/>
      <c r="S21" s="96"/>
      <c r="T21" s="96"/>
      <c r="U21" s="97"/>
    </row>
    <row r="22" spans="2:21" ht="15.75" thickBot="1" x14ac:dyDescent="0.3">
      <c r="B22" s="24" t="s">
        <v>9</v>
      </c>
      <c r="C22" s="1">
        <f t="shared" si="7"/>
        <v>43174</v>
      </c>
      <c r="D22" s="22">
        <v>1018</v>
      </c>
      <c r="E22" s="22">
        <v>1028</v>
      </c>
      <c r="F22" s="22">
        <v>1136</v>
      </c>
      <c r="G22" s="39">
        <v>1892</v>
      </c>
      <c r="H22" s="16">
        <f t="shared" si="4"/>
        <v>0.85854616895874258</v>
      </c>
      <c r="I22" s="16">
        <f t="shared" si="5"/>
        <v>0.84046692607003881</v>
      </c>
      <c r="J22" s="17">
        <f t="shared" si="6"/>
        <v>0.66549295774647876</v>
      </c>
      <c r="L22" s="98"/>
      <c r="M22" s="99"/>
      <c r="N22" s="99"/>
      <c r="O22" s="99"/>
      <c r="P22" s="99"/>
      <c r="Q22" s="99"/>
      <c r="R22" s="99"/>
      <c r="S22" s="99"/>
      <c r="T22" s="99"/>
      <c r="U22" s="100"/>
    </row>
    <row r="23" spans="2:21" x14ac:dyDescent="0.25">
      <c r="B23" s="24" t="s">
        <v>10</v>
      </c>
      <c r="C23" s="1">
        <f t="shared" si="7"/>
        <v>43175</v>
      </c>
      <c r="D23" s="22">
        <v>1343</v>
      </c>
      <c r="E23" s="22">
        <v>1356</v>
      </c>
      <c r="F23" s="22">
        <v>1498</v>
      </c>
      <c r="G23" s="39">
        <v>3456</v>
      </c>
      <c r="H23" s="16">
        <f t="shared" si="4"/>
        <v>1.5733432613551748</v>
      </c>
      <c r="I23" s="16">
        <f t="shared" si="5"/>
        <v>1.5486725663716814</v>
      </c>
      <c r="J23" s="17">
        <f t="shared" si="6"/>
        <v>1.307076101468625</v>
      </c>
      <c r="L23" s="92" t="s">
        <v>25</v>
      </c>
      <c r="M23" s="93"/>
      <c r="N23" s="107" t="s">
        <v>26</v>
      </c>
      <c r="O23" s="93"/>
      <c r="P23" s="115" t="s">
        <v>27</v>
      </c>
      <c r="Q23" s="116"/>
      <c r="R23" s="107" t="s">
        <v>28</v>
      </c>
      <c r="S23" s="93"/>
      <c r="T23" s="107" t="s">
        <v>29</v>
      </c>
      <c r="U23" s="114"/>
    </row>
    <row r="24" spans="2:21" ht="15.75" thickBot="1" x14ac:dyDescent="0.3">
      <c r="B24" s="25" t="s">
        <v>11</v>
      </c>
      <c r="C24" s="4">
        <f t="shared" si="7"/>
        <v>43176</v>
      </c>
      <c r="D24" s="22">
        <v>3485</v>
      </c>
      <c r="E24" s="22">
        <v>3520</v>
      </c>
      <c r="F24" s="22">
        <v>3888</v>
      </c>
      <c r="G24" s="39">
        <v>2725</v>
      </c>
      <c r="H24" s="16">
        <f t="shared" si="4"/>
        <v>-0.21807747489239593</v>
      </c>
      <c r="I24" s="16">
        <f t="shared" si="5"/>
        <v>-0.22585227272727271</v>
      </c>
      <c r="J24" s="17">
        <f t="shared" si="6"/>
        <v>-0.29912551440329216</v>
      </c>
      <c r="L24" s="113">
        <v>2888</v>
      </c>
      <c r="M24" s="112"/>
      <c r="N24" s="111">
        <v>1576</v>
      </c>
      <c r="O24" s="112"/>
      <c r="P24" s="111">
        <v>1386</v>
      </c>
      <c r="Q24" s="112"/>
      <c r="R24" s="108">
        <f>P24/L24</f>
        <v>0.47991689750692523</v>
      </c>
      <c r="S24" s="109"/>
      <c r="T24" s="108">
        <f>P24/N24</f>
        <v>0.87944162436548223</v>
      </c>
      <c r="U24" s="110"/>
    </row>
    <row r="25" spans="2:21" x14ac:dyDescent="0.25">
      <c r="B25" s="127" t="s">
        <v>14</v>
      </c>
      <c r="C25" s="129"/>
      <c r="D25" s="7">
        <f>SUM(D18:D24)</f>
        <v>9974</v>
      </c>
      <c r="E25" s="8">
        <f>SUM(E18:E24)</f>
        <v>10073</v>
      </c>
      <c r="F25" s="14">
        <f>SUM(F18:F24)</f>
        <v>11127</v>
      </c>
      <c r="G25" s="14">
        <f>SUM(G18:G24)</f>
        <v>13452</v>
      </c>
      <c r="H25" s="18">
        <f t="shared" si="4"/>
        <v>0.3487066372568679</v>
      </c>
      <c r="I25" s="19">
        <f t="shared" si="5"/>
        <v>0.33545120619477808</v>
      </c>
      <c r="J25" s="19">
        <f t="shared" si="6"/>
        <v>0.20895119978430854</v>
      </c>
      <c r="L25" s="94"/>
      <c r="M25" s="94"/>
      <c r="N25" s="94"/>
      <c r="O25" s="94"/>
      <c r="P25" s="94"/>
      <c r="Q25" s="94"/>
      <c r="R25" s="94"/>
      <c r="S25" s="94"/>
      <c r="T25" s="94"/>
      <c r="U25" s="94"/>
    </row>
    <row r="26" spans="2:21" ht="15.75" thickBot="1" x14ac:dyDescent="0.3">
      <c r="B26" s="2" t="s">
        <v>13</v>
      </c>
      <c r="C26" s="9"/>
      <c r="D26" s="10">
        <f>D25+D13</f>
        <v>24921</v>
      </c>
      <c r="E26" s="11">
        <f>E25+E13</f>
        <v>25169</v>
      </c>
      <c r="F26" s="15">
        <f>F25+F13</f>
        <v>27802</v>
      </c>
      <c r="G26" s="15">
        <f>G25+G13</f>
        <v>26142</v>
      </c>
      <c r="H26" s="44">
        <f t="shared" si="4"/>
        <v>4.8994823642710905E-2</v>
      </c>
      <c r="I26" s="45">
        <f t="shared" si="5"/>
        <v>3.8658667408319802E-2</v>
      </c>
      <c r="J26" s="45">
        <f t="shared" si="6"/>
        <v>-5.9707934680958252E-2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2:21" ht="15.75" thickBot="1" x14ac:dyDescent="0.3">
      <c r="B27" s="70" t="s">
        <v>35</v>
      </c>
      <c r="C27" s="71"/>
      <c r="D27" s="72"/>
      <c r="E27" s="46"/>
      <c r="F27" s="46"/>
      <c r="G27" s="48">
        <f>AVERAGE(G5:G11, G18:G24)</f>
        <v>1867.2857142857142</v>
      </c>
      <c r="H27" s="46"/>
      <c r="I27" s="46"/>
      <c r="J27" s="4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2:21" ht="15.75" customHeight="1" thickBot="1" x14ac:dyDescent="0.3">
      <c r="B28" s="34"/>
      <c r="C28" s="35"/>
      <c r="D28" s="36"/>
      <c r="E28" s="36"/>
      <c r="F28" s="36"/>
      <c r="G28" s="36"/>
      <c r="H28" s="37"/>
      <c r="I28" s="37"/>
      <c r="J28" s="38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2:21" ht="15.75" customHeight="1" thickBot="1" x14ac:dyDescent="0.3">
      <c r="B29" s="75"/>
      <c r="C29" s="76"/>
      <c r="D29" s="76"/>
      <c r="E29" s="76"/>
      <c r="F29" s="77"/>
      <c r="G29" s="77"/>
      <c r="H29" s="76"/>
      <c r="I29" s="76"/>
      <c r="J29" s="78"/>
      <c r="L29" s="101" t="s">
        <v>30</v>
      </c>
      <c r="M29" s="102"/>
      <c r="N29" s="102"/>
      <c r="O29" s="102"/>
      <c r="P29" s="102"/>
      <c r="Q29" s="102"/>
      <c r="R29" s="102"/>
      <c r="S29" s="102"/>
      <c r="T29" s="102"/>
      <c r="U29" s="103"/>
    </row>
    <row r="30" spans="2:21" ht="24.75" customHeight="1" thickBot="1" x14ac:dyDescent="0.3">
      <c r="B30" s="28" t="s">
        <v>0</v>
      </c>
      <c r="C30" s="29" t="s">
        <v>1</v>
      </c>
      <c r="D30" s="30" t="s">
        <v>2</v>
      </c>
      <c r="E30" s="30" t="s">
        <v>3</v>
      </c>
      <c r="F30" s="30" t="s">
        <v>4</v>
      </c>
      <c r="G30" s="31" t="s">
        <v>27</v>
      </c>
      <c r="H30" s="32" t="s">
        <v>19</v>
      </c>
      <c r="I30" s="32" t="s">
        <v>20</v>
      </c>
      <c r="J30" s="13" t="s">
        <v>39</v>
      </c>
      <c r="L30" s="104"/>
      <c r="M30" s="105"/>
      <c r="N30" s="105"/>
      <c r="O30" s="105"/>
      <c r="P30" s="105"/>
      <c r="Q30" s="105"/>
      <c r="R30" s="105"/>
      <c r="S30" s="105"/>
      <c r="T30" s="105"/>
      <c r="U30" s="106"/>
    </row>
    <row r="31" spans="2:21" x14ac:dyDescent="0.25">
      <c r="B31" s="24" t="s">
        <v>5</v>
      </c>
      <c r="C31" s="1">
        <f>IFERROR((C24+1),"")</f>
        <v>43177</v>
      </c>
      <c r="D31" s="22">
        <v>2078</v>
      </c>
      <c r="E31" s="22">
        <v>2099</v>
      </c>
      <c r="F31" s="22">
        <v>2318</v>
      </c>
      <c r="G31" s="39">
        <v>2115</v>
      </c>
      <c r="H31" s="16">
        <f t="shared" ref="H31:H39" si="8">G31/D31-1</f>
        <v>1.7805582290664201E-2</v>
      </c>
      <c r="I31" s="16">
        <f t="shared" ref="I31:I39" si="9">G31/E31-1</f>
        <v>7.6226774654597484E-3</v>
      </c>
      <c r="J31" s="17">
        <f t="shared" ref="J31:J39" si="10">G31/F31-1</f>
        <v>-8.75754961173425E-2</v>
      </c>
      <c r="L31" s="73" t="s">
        <v>31</v>
      </c>
      <c r="M31" s="74"/>
      <c r="N31" s="74" t="s">
        <v>13</v>
      </c>
      <c r="O31" s="74"/>
      <c r="P31" s="107" t="s">
        <v>32</v>
      </c>
      <c r="Q31" s="93"/>
      <c r="R31" s="107" t="s">
        <v>33</v>
      </c>
      <c r="S31" s="93"/>
      <c r="T31" s="121" t="s">
        <v>34</v>
      </c>
      <c r="U31" s="122"/>
    </row>
    <row r="32" spans="2:21" ht="15.75" thickBot="1" x14ac:dyDescent="0.3">
      <c r="B32" s="24" t="s">
        <v>6</v>
      </c>
      <c r="C32" s="1">
        <f t="shared" ref="C32:C37" si="11">IFERROR((C31+1),"")</f>
        <v>43178</v>
      </c>
      <c r="D32" s="22">
        <v>1274</v>
      </c>
      <c r="E32" s="22">
        <v>1287</v>
      </c>
      <c r="F32" s="22">
        <v>1421</v>
      </c>
      <c r="G32" s="39">
        <v>1516</v>
      </c>
      <c r="H32" s="16">
        <f t="shared" si="8"/>
        <v>0.18995290423861855</v>
      </c>
      <c r="I32" s="16">
        <f t="shared" si="9"/>
        <v>0.17793317793317787</v>
      </c>
      <c r="J32" s="17">
        <f t="shared" si="10"/>
        <v>6.6854327938071778E-2</v>
      </c>
      <c r="L32" s="79">
        <f>D65</f>
        <v>72799</v>
      </c>
      <c r="M32" s="80"/>
      <c r="N32" s="81">
        <f>G65</f>
        <v>72876</v>
      </c>
      <c r="O32" s="82"/>
      <c r="P32" s="117">
        <f>L32-N32</f>
        <v>-77</v>
      </c>
      <c r="Q32" s="118"/>
      <c r="R32" s="119">
        <v>1</v>
      </c>
      <c r="S32" s="120"/>
      <c r="T32" s="117">
        <f>P32/R32</f>
        <v>-77</v>
      </c>
      <c r="U32" s="123"/>
    </row>
    <row r="33" spans="2:10" x14ac:dyDescent="0.25">
      <c r="B33" s="24" t="s">
        <v>7</v>
      </c>
      <c r="C33" s="1">
        <f t="shared" si="11"/>
        <v>43179</v>
      </c>
      <c r="D33" s="22">
        <v>1207</v>
      </c>
      <c r="E33" s="22">
        <v>1219</v>
      </c>
      <c r="F33" s="22">
        <v>1347</v>
      </c>
      <c r="G33" s="39">
        <v>1964</v>
      </c>
      <c r="H33" s="16">
        <f t="shared" si="8"/>
        <v>0.6271748135874069</v>
      </c>
      <c r="I33" s="16">
        <f t="shared" si="9"/>
        <v>0.61115668580803928</v>
      </c>
      <c r="J33" s="17">
        <f t="shared" si="10"/>
        <v>0.45805493689680765</v>
      </c>
    </row>
    <row r="34" spans="2:10" x14ac:dyDescent="0.25">
      <c r="B34" s="24" t="s">
        <v>8</v>
      </c>
      <c r="C34" s="1">
        <f t="shared" si="11"/>
        <v>43180</v>
      </c>
      <c r="D34" s="22">
        <v>1846</v>
      </c>
      <c r="E34" s="22">
        <v>1864</v>
      </c>
      <c r="F34" s="22">
        <v>2059</v>
      </c>
      <c r="G34" s="39">
        <v>184</v>
      </c>
      <c r="H34" s="16">
        <f t="shared" si="8"/>
        <v>-0.90032502708559048</v>
      </c>
      <c r="I34" s="16">
        <f t="shared" si="9"/>
        <v>-0.90128755364806867</v>
      </c>
      <c r="J34" s="17">
        <f t="shared" si="10"/>
        <v>-0.91063623118018455</v>
      </c>
    </row>
    <row r="35" spans="2:10" ht="15" customHeight="1" x14ac:dyDescent="0.25">
      <c r="B35" s="24" t="s">
        <v>9</v>
      </c>
      <c r="C35" s="1">
        <f t="shared" si="11"/>
        <v>43181</v>
      </c>
      <c r="D35" s="22">
        <v>1226</v>
      </c>
      <c r="E35" s="22">
        <v>1238</v>
      </c>
      <c r="F35" s="22">
        <v>1368</v>
      </c>
      <c r="G35" s="39">
        <v>1708</v>
      </c>
      <c r="H35" s="16">
        <f t="shared" si="8"/>
        <v>0.39314845024469824</v>
      </c>
      <c r="I35" s="16">
        <f t="shared" si="9"/>
        <v>0.37964458804523415</v>
      </c>
      <c r="J35" s="17">
        <f t="shared" si="10"/>
        <v>0.24853801169590639</v>
      </c>
    </row>
    <row r="36" spans="2:10" x14ac:dyDescent="0.25">
      <c r="B36" s="24" t="s">
        <v>10</v>
      </c>
      <c r="C36" s="1">
        <f t="shared" si="11"/>
        <v>43182</v>
      </c>
      <c r="D36" s="22">
        <v>2299</v>
      </c>
      <c r="E36" s="22">
        <v>2322</v>
      </c>
      <c r="F36" s="22">
        <v>2565</v>
      </c>
      <c r="G36" s="39">
        <v>2590</v>
      </c>
      <c r="H36" s="16">
        <f t="shared" si="8"/>
        <v>0.12657677250978683</v>
      </c>
      <c r="I36" s="16">
        <f t="shared" si="9"/>
        <v>0.1154177433247201</v>
      </c>
      <c r="J36" s="17">
        <f t="shared" si="10"/>
        <v>9.74658869395717E-3</v>
      </c>
    </row>
    <row r="37" spans="2:10" ht="15.75" thickBot="1" x14ac:dyDescent="0.3">
      <c r="B37" s="25" t="s">
        <v>11</v>
      </c>
      <c r="C37" s="4">
        <f t="shared" si="11"/>
        <v>43183</v>
      </c>
      <c r="D37" s="22">
        <v>6615</v>
      </c>
      <c r="E37" s="22">
        <v>6681</v>
      </c>
      <c r="F37" s="33">
        <v>7380</v>
      </c>
      <c r="G37" s="40">
        <v>6761</v>
      </c>
      <c r="H37" s="16">
        <f t="shared" si="8"/>
        <v>2.2071050642479273E-2</v>
      </c>
      <c r="I37" s="16">
        <f t="shared" si="9"/>
        <v>1.1974255350995389E-2</v>
      </c>
      <c r="J37" s="17">
        <f t="shared" si="10"/>
        <v>-8.3875338753387485E-2</v>
      </c>
    </row>
    <row r="38" spans="2:10" x14ac:dyDescent="0.25">
      <c r="B38" s="127" t="s">
        <v>15</v>
      </c>
      <c r="C38" s="129"/>
      <c r="D38" s="7">
        <f>SUM(D31:D37)</f>
        <v>16545</v>
      </c>
      <c r="E38" s="8">
        <f>SUM(E31:E37)</f>
        <v>16710</v>
      </c>
      <c r="F38" s="14">
        <f>SUM(F31:F37)</f>
        <v>18458</v>
      </c>
      <c r="G38" s="14">
        <f>SUM(G31:G37)</f>
        <v>16838</v>
      </c>
      <c r="H38" s="18">
        <f t="shared" si="8"/>
        <v>1.7709277727410155E-2</v>
      </c>
      <c r="I38" s="19">
        <f t="shared" si="9"/>
        <v>7.6600837821663159E-3</v>
      </c>
      <c r="J38" s="19">
        <f t="shared" si="10"/>
        <v>-8.7766821974211706E-2</v>
      </c>
    </row>
    <row r="39" spans="2:10" ht="15.75" thickBot="1" x14ac:dyDescent="0.3">
      <c r="B39" s="2" t="s">
        <v>13</v>
      </c>
      <c r="C39" s="9"/>
      <c r="D39" s="10">
        <f>D38+D26</f>
        <v>41466</v>
      </c>
      <c r="E39" s="11">
        <f>E38+E26</f>
        <v>41879</v>
      </c>
      <c r="F39" s="15">
        <f>F38+F26</f>
        <v>46260</v>
      </c>
      <c r="G39" s="15">
        <f>G38+G26</f>
        <v>42980</v>
      </c>
      <c r="H39" s="44">
        <f t="shared" si="8"/>
        <v>3.6511841026383163E-2</v>
      </c>
      <c r="I39" s="45">
        <f t="shared" si="9"/>
        <v>2.6290026027364632E-2</v>
      </c>
      <c r="J39" s="45">
        <f t="shared" si="10"/>
        <v>-7.090358841331601E-2</v>
      </c>
    </row>
    <row r="40" spans="2:10" ht="15.75" thickBot="1" x14ac:dyDescent="0.3">
      <c r="B40" s="70" t="s">
        <v>35</v>
      </c>
      <c r="C40" s="71"/>
      <c r="D40" s="72"/>
      <c r="E40" s="46"/>
      <c r="F40" s="46"/>
      <c r="G40" s="48">
        <f>AVERAGE(G5:G11, G18:G24,G31:G37)</f>
        <v>2046.6666666666667</v>
      </c>
      <c r="H40" s="46"/>
      <c r="I40" s="46"/>
      <c r="J40" s="47"/>
    </row>
    <row r="41" spans="2:10" ht="15.75" thickBot="1" x14ac:dyDescent="0.3">
      <c r="B41" s="34"/>
      <c r="C41" s="35"/>
      <c r="D41" s="36"/>
      <c r="E41" s="36"/>
      <c r="F41" s="36"/>
      <c r="G41" s="36"/>
      <c r="H41" s="37"/>
      <c r="I41" s="37"/>
      <c r="J41" s="38"/>
    </row>
    <row r="42" spans="2:10" ht="15.75" thickBot="1" x14ac:dyDescent="0.3">
      <c r="B42" s="75"/>
      <c r="C42" s="76"/>
      <c r="D42" s="76"/>
      <c r="E42" s="76"/>
      <c r="F42" s="77"/>
      <c r="G42" s="77"/>
      <c r="H42" s="76"/>
      <c r="I42" s="76"/>
      <c r="J42" s="78"/>
    </row>
    <row r="43" spans="2:10" ht="29.25" customHeight="1" thickBot="1" x14ac:dyDescent="0.3">
      <c r="B43" s="28" t="s">
        <v>0</v>
      </c>
      <c r="C43" s="29" t="s">
        <v>1</v>
      </c>
      <c r="D43" s="30" t="s">
        <v>2</v>
      </c>
      <c r="E43" s="30" t="s">
        <v>3</v>
      </c>
      <c r="F43" s="30" t="s">
        <v>40</v>
      </c>
      <c r="G43" s="31" t="s">
        <v>27</v>
      </c>
      <c r="H43" s="32" t="s">
        <v>19</v>
      </c>
      <c r="I43" s="32" t="s">
        <v>20</v>
      </c>
      <c r="J43" s="13" t="s">
        <v>21</v>
      </c>
    </row>
    <row r="44" spans="2:10" x14ac:dyDescent="0.25">
      <c r="B44" s="24" t="s">
        <v>5</v>
      </c>
      <c r="C44" s="1">
        <f>IFERROR((C37+1),"")</f>
        <v>43184</v>
      </c>
      <c r="D44" s="22">
        <v>1690</v>
      </c>
      <c r="E44" s="22">
        <v>1707</v>
      </c>
      <c r="F44" s="22">
        <v>1885</v>
      </c>
      <c r="G44" s="39">
        <v>2040</v>
      </c>
      <c r="H44" s="16">
        <f t="shared" ref="H44:H52" si="12">G44/D44-1</f>
        <v>0.20710059171597628</v>
      </c>
      <c r="I44" s="16">
        <f t="shared" ref="I44:I52" si="13">G44/E44-1</f>
        <v>0.19507908611599301</v>
      </c>
      <c r="J44" s="17">
        <f t="shared" ref="J44:J52" si="14">G44/F44-1</f>
        <v>8.2228116710875376E-2</v>
      </c>
    </row>
    <row r="45" spans="2:10" x14ac:dyDescent="0.25">
      <c r="B45" s="24" t="s">
        <v>6</v>
      </c>
      <c r="C45" s="1">
        <f t="shared" ref="C45:C50" si="15">IFERROR((C44+1),"")</f>
        <v>43185</v>
      </c>
      <c r="D45" s="22">
        <v>2520</v>
      </c>
      <c r="E45" s="22">
        <v>2545</v>
      </c>
      <c r="F45" s="22">
        <v>2811</v>
      </c>
      <c r="G45" s="39">
        <v>1872</v>
      </c>
      <c r="H45" s="16">
        <f t="shared" si="12"/>
        <v>-0.25714285714285712</v>
      </c>
      <c r="I45" s="16">
        <f t="shared" si="13"/>
        <v>-0.2644400785854617</v>
      </c>
      <c r="J45" s="17">
        <f t="shared" si="14"/>
        <v>-0.33404482390608325</v>
      </c>
    </row>
    <row r="46" spans="2:10" x14ac:dyDescent="0.25">
      <c r="B46" s="24" t="s">
        <v>7</v>
      </c>
      <c r="C46" s="1">
        <f t="shared" si="15"/>
        <v>43186</v>
      </c>
      <c r="D46" s="22">
        <v>1377</v>
      </c>
      <c r="E46" s="22">
        <v>1391</v>
      </c>
      <c r="F46" s="22">
        <v>1536</v>
      </c>
      <c r="G46" s="39">
        <v>696</v>
      </c>
      <c r="H46" s="16">
        <f t="shared" si="12"/>
        <v>-0.49455337690631807</v>
      </c>
      <c r="I46" s="16">
        <f t="shared" si="13"/>
        <v>-0.49964054636951838</v>
      </c>
      <c r="J46" s="17">
        <f t="shared" si="14"/>
        <v>-0.546875</v>
      </c>
    </row>
    <row r="47" spans="2:10" x14ac:dyDescent="0.25">
      <c r="B47" s="24" t="s">
        <v>8</v>
      </c>
      <c r="C47" s="1">
        <f t="shared" si="15"/>
        <v>43187</v>
      </c>
      <c r="D47" s="22">
        <v>1844</v>
      </c>
      <c r="E47" s="22">
        <v>1862</v>
      </c>
      <c r="F47" s="22">
        <v>2057</v>
      </c>
      <c r="G47" s="39">
        <v>1803</v>
      </c>
      <c r="H47" s="16">
        <f t="shared" si="12"/>
        <v>-2.2234273318872066E-2</v>
      </c>
      <c r="I47" s="16">
        <f t="shared" si="13"/>
        <v>-3.1686358754027921E-2</v>
      </c>
      <c r="J47" s="17">
        <f t="shared" si="14"/>
        <v>-0.12348079727758876</v>
      </c>
    </row>
    <row r="48" spans="2:10" x14ac:dyDescent="0.25">
      <c r="B48" s="24" t="s">
        <v>9</v>
      </c>
      <c r="C48" s="1">
        <f t="shared" si="15"/>
        <v>43188</v>
      </c>
      <c r="D48" s="22">
        <v>1392</v>
      </c>
      <c r="E48" s="22">
        <v>1406</v>
      </c>
      <c r="F48" s="22">
        <v>1553</v>
      </c>
      <c r="G48" s="39">
        <v>1658</v>
      </c>
      <c r="H48" s="16">
        <f t="shared" si="12"/>
        <v>0.19109195402298851</v>
      </c>
      <c r="I48" s="16">
        <f t="shared" si="13"/>
        <v>0.17923186344238973</v>
      </c>
      <c r="J48" s="17">
        <f t="shared" si="14"/>
        <v>6.7611075338055437E-2</v>
      </c>
    </row>
    <row r="49" spans="2:10" x14ac:dyDescent="0.25">
      <c r="B49" s="24" t="s">
        <v>10</v>
      </c>
      <c r="C49" s="1">
        <f t="shared" si="15"/>
        <v>43189</v>
      </c>
      <c r="D49" s="22">
        <v>3840</v>
      </c>
      <c r="E49" s="22">
        <v>3878</v>
      </c>
      <c r="F49" s="22">
        <v>4284</v>
      </c>
      <c r="G49" s="39">
        <v>4382</v>
      </c>
      <c r="H49" s="16">
        <f t="shared" si="12"/>
        <v>0.1411458333333333</v>
      </c>
      <c r="I49" s="16">
        <f t="shared" si="13"/>
        <v>0.12996389891696758</v>
      </c>
      <c r="J49" s="17">
        <f t="shared" si="14"/>
        <v>2.2875816993463971E-2</v>
      </c>
    </row>
    <row r="50" spans="2:10" ht="15.75" thickBot="1" x14ac:dyDescent="0.3">
      <c r="B50" s="25" t="s">
        <v>11</v>
      </c>
      <c r="C50" s="4">
        <f t="shared" si="15"/>
        <v>43190</v>
      </c>
      <c r="D50" s="22">
        <v>3263</v>
      </c>
      <c r="E50" s="22">
        <v>3295</v>
      </c>
      <c r="F50" s="33">
        <v>3640</v>
      </c>
      <c r="G50" s="40">
        <v>3091</v>
      </c>
      <c r="H50" s="16">
        <f t="shared" si="12"/>
        <v>-5.2712228011032813E-2</v>
      </c>
      <c r="I50" s="16">
        <f t="shared" si="13"/>
        <v>-6.1911987860394535E-2</v>
      </c>
      <c r="J50" s="17">
        <f t="shared" si="14"/>
        <v>-0.15082417582417584</v>
      </c>
    </row>
    <row r="51" spans="2:10" x14ac:dyDescent="0.25">
      <c r="B51" s="5" t="s">
        <v>16</v>
      </c>
      <c r="C51" s="6"/>
      <c r="D51" s="7">
        <f>SUM(D44:D50)</f>
        <v>15926</v>
      </c>
      <c r="E51" s="8">
        <f>SUM(E44:E50)</f>
        <v>16084</v>
      </c>
      <c r="F51" s="14">
        <f>SUM(F44:F50)</f>
        <v>17766</v>
      </c>
      <c r="G51" s="14">
        <f>SUM(G44:G50)</f>
        <v>15542</v>
      </c>
      <c r="H51" s="18">
        <f t="shared" si="12"/>
        <v>-2.4111515760391833E-2</v>
      </c>
      <c r="I51" s="19">
        <f t="shared" si="13"/>
        <v>-3.3698085053469273E-2</v>
      </c>
      <c r="J51" s="19">
        <f t="shared" si="14"/>
        <v>-0.12518293369357203</v>
      </c>
    </row>
    <row r="52" spans="2:10" ht="15.75" thickBot="1" x14ac:dyDescent="0.3">
      <c r="B52" s="2" t="str">
        <f>IFERROR(IF(D64&gt;0,"Total MTD","Total Month"),"-")</f>
        <v>Total MTD</v>
      </c>
      <c r="C52" s="9"/>
      <c r="D52" s="10">
        <f>D51+D39</f>
        <v>57392</v>
      </c>
      <c r="E52" s="11">
        <f>E51+E39</f>
        <v>57963</v>
      </c>
      <c r="F52" s="15">
        <f>F51+F39</f>
        <v>64026</v>
      </c>
      <c r="G52" s="15">
        <f>G51+G39</f>
        <v>58522</v>
      </c>
      <c r="H52" s="44">
        <f t="shared" si="12"/>
        <v>1.9689155282966331E-2</v>
      </c>
      <c r="I52" s="45">
        <f t="shared" si="13"/>
        <v>9.6440832945154931E-3</v>
      </c>
      <c r="J52" s="45">
        <f t="shared" si="14"/>
        <v>-8.5965076687595676E-2</v>
      </c>
    </row>
    <row r="53" spans="2:10" ht="15.75" thickBot="1" x14ac:dyDescent="0.3">
      <c r="B53" s="70" t="s">
        <v>35</v>
      </c>
      <c r="C53" s="71"/>
      <c r="D53" s="72"/>
      <c r="E53" s="46"/>
      <c r="F53" s="46"/>
      <c r="G53" s="48">
        <f>AVERAGE(G5:G11, G18:G24,G31:G37,G44:G50)</f>
        <v>2090.0714285714284</v>
      </c>
      <c r="H53" s="46"/>
      <c r="I53" s="46"/>
      <c r="J53" s="47"/>
    </row>
    <row r="54" spans="2:10" ht="15.75" thickBot="1" x14ac:dyDescent="0.3">
      <c r="B54" s="34"/>
      <c r="C54" s="35"/>
      <c r="D54" s="36"/>
      <c r="E54" s="36"/>
      <c r="F54" s="36"/>
      <c r="G54" s="36"/>
      <c r="H54" s="37"/>
      <c r="I54" s="37"/>
      <c r="J54" s="38"/>
    </row>
    <row r="55" spans="2:10" ht="15.75" thickBot="1" x14ac:dyDescent="0.3">
      <c r="B55" s="75"/>
      <c r="C55" s="76"/>
      <c r="D55" s="76"/>
      <c r="E55" s="76"/>
      <c r="F55" s="77"/>
      <c r="G55" s="77"/>
      <c r="H55" s="76"/>
      <c r="I55" s="76"/>
      <c r="J55" s="78"/>
    </row>
    <row r="56" spans="2:10" ht="24.75" thickBot="1" x14ac:dyDescent="0.3">
      <c r="B56" s="28" t="s">
        <v>0</v>
      </c>
      <c r="C56" s="29" t="s">
        <v>1</v>
      </c>
      <c r="D56" s="30" t="s">
        <v>2</v>
      </c>
      <c r="E56" s="30" t="s">
        <v>3</v>
      </c>
      <c r="F56" s="30" t="s">
        <v>40</v>
      </c>
      <c r="G56" s="31" t="s">
        <v>27</v>
      </c>
      <c r="H56" s="32" t="s">
        <v>19</v>
      </c>
      <c r="I56" s="32" t="s">
        <v>20</v>
      </c>
      <c r="J56" s="13" t="s">
        <v>21</v>
      </c>
    </row>
    <row r="57" spans="2:10" x14ac:dyDescent="0.25">
      <c r="B57" s="24" t="s">
        <v>5</v>
      </c>
      <c r="C57" s="1">
        <f>IFERROR((C50+1),"")</f>
        <v>43191</v>
      </c>
      <c r="D57" s="22">
        <v>2037</v>
      </c>
      <c r="E57" s="22">
        <v>2057</v>
      </c>
      <c r="F57" s="22">
        <v>2272</v>
      </c>
      <c r="G57" s="39">
        <v>2587</v>
      </c>
      <c r="H57" s="16">
        <f t="shared" ref="H57:H63" si="16">G57/D57-1</f>
        <v>0.27000490918016684</v>
      </c>
      <c r="I57" s="16">
        <f t="shared" ref="I57:I63" si="17">G57/E57-1</f>
        <v>0.25765678172095274</v>
      </c>
      <c r="J57" s="17">
        <f t="shared" ref="J57:J63" si="18">G57/F57-1</f>
        <v>0.13864436619718301</v>
      </c>
    </row>
    <row r="58" spans="2:10" x14ac:dyDescent="0.25">
      <c r="B58" s="24" t="s">
        <v>6</v>
      </c>
      <c r="C58" s="1">
        <f t="shared" ref="C58:C63" si="19">IFERROR((C57+1),"")</f>
        <v>43192</v>
      </c>
      <c r="D58" s="22">
        <v>553</v>
      </c>
      <c r="E58" s="22">
        <v>559</v>
      </c>
      <c r="F58" s="22">
        <v>617</v>
      </c>
      <c r="G58" s="39">
        <v>2056</v>
      </c>
      <c r="H58" s="16">
        <f t="shared" si="16"/>
        <v>2.7179023508137434</v>
      </c>
      <c r="I58" s="16">
        <f t="shared" si="17"/>
        <v>2.6779964221824688</v>
      </c>
      <c r="J58" s="17">
        <f t="shared" si="18"/>
        <v>2.3322528363047001</v>
      </c>
    </row>
    <row r="59" spans="2:10" x14ac:dyDescent="0.25">
      <c r="B59" s="24" t="s">
        <v>7</v>
      </c>
      <c r="C59" s="1">
        <f t="shared" si="19"/>
        <v>43193</v>
      </c>
      <c r="D59" s="22">
        <v>2105</v>
      </c>
      <c r="E59" s="22">
        <v>2126</v>
      </c>
      <c r="F59" s="22">
        <v>2348</v>
      </c>
      <c r="G59" s="39">
        <v>1369</v>
      </c>
      <c r="H59" s="16">
        <f t="shared" si="16"/>
        <v>-0.34964370546318291</v>
      </c>
      <c r="I59" s="16">
        <f t="shared" si="17"/>
        <v>-0.35606773283160864</v>
      </c>
      <c r="J59" s="17">
        <f t="shared" si="18"/>
        <v>-0.41695059625212949</v>
      </c>
    </row>
    <row r="60" spans="2:10" x14ac:dyDescent="0.25">
      <c r="B60" s="24" t="s">
        <v>8</v>
      </c>
      <c r="C60" s="1">
        <f t="shared" si="19"/>
        <v>43194</v>
      </c>
      <c r="D60" s="22">
        <v>2344</v>
      </c>
      <c r="E60" s="22">
        <v>2367</v>
      </c>
      <c r="F60" s="22">
        <v>2615</v>
      </c>
      <c r="G60" s="39">
        <v>1750</v>
      </c>
      <c r="H60" s="16">
        <f t="shared" si="16"/>
        <v>-0.2534129692832765</v>
      </c>
      <c r="I60" s="16">
        <f t="shared" si="17"/>
        <v>-0.26066751161808199</v>
      </c>
      <c r="J60" s="17">
        <f t="shared" si="18"/>
        <v>-0.3307839388145315</v>
      </c>
    </row>
    <row r="61" spans="2:10" x14ac:dyDescent="0.25">
      <c r="B61" s="24" t="s">
        <v>9</v>
      </c>
      <c r="C61" s="1">
        <f t="shared" si="19"/>
        <v>43195</v>
      </c>
      <c r="D61" s="22">
        <v>1104</v>
      </c>
      <c r="E61" s="22">
        <v>1115</v>
      </c>
      <c r="F61" s="22">
        <v>1232</v>
      </c>
      <c r="G61" s="39">
        <v>1150</v>
      </c>
      <c r="H61" s="16">
        <f t="shared" si="16"/>
        <v>4.1666666666666741E-2</v>
      </c>
      <c r="I61" s="16">
        <f t="shared" si="17"/>
        <v>3.1390134529148073E-2</v>
      </c>
      <c r="J61" s="17">
        <f t="shared" si="18"/>
        <v>-6.6558441558441594E-2</v>
      </c>
    </row>
    <row r="62" spans="2:10" x14ac:dyDescent="0.25">
      <c r="B62" s="24" t="s">
        <v>10</v>
      </c>
      <c r="C62" s="1">
        <f t="shared" si="19"/>
        <v>43196</v>
      </c>
      <c r="D62" s="22">
        <v>1964</v>
      </c>
      <c r="E62" s="22">
        <v>1984</v>
      </c>
      <c r="F62" s="22">
        <v>2191</v>
      </c>
      <c r="G62" s="39">
        <v>2796</v>
      </c>
      <c r="H62" s="16">
        <f t="shared" si="16"/>
        <v>0.42362525458248479</v>
      </c>
      <c r="I62" s="16">
        <f t="shared" si="17"/>
        <v>0.40927419354838701</v>
      </c>
      <c r="J62" s="17">
        <f t="shared" si="18"/>
        <v>0.27612962117754458</v>
      </c>
    </row>
    <row r="63" spans="2:10" ht="15.75" thickBot="1" x14ac:dyDescent="0.3">
      <c r="B63" s="25" t="s">
        <v>11</v>
      </c>
      <c r="C63" s="4">
        <f t="shared" si="19"/>
        <v>43197</v>
      </c>
      <c r="D63" s="22">
        <v>5300</v>
      </c>
      <c r="E63" s="22">
        <v>5353</v>
      </c>
      <c r="F63" s="33">
        <v>5913</v>
      </c>
      <c r="G63" s="40">
        <v>2646</v>
      </c>
      <c r="H63" s="16">
        <f t="shared" si="16"/>
        <v>-0.50075471698113205</v>
      </c>
      <c r="I63" s="16">
        <f t="shared" si="17"/>
        <v>-0.5056977395852793</v>
      </c>
      <c r="J63" s="17">
        <f t="shared" si="18"/>
        <v>-0.55251141552511418</v>
      </c>
    </row>
    <row r="64" spans="2:10" x14ac:dyDescent="0.25">
      <c r="B64" s="5" t="s">
        <v>17</v>
      </c>
      <c r="C64" s="6"/>
      <c r="D64" s="7">
        <f>SUM(D57:D63)</f>
        <v>15407</v>
      </c>
      <c r="E64" s="8">
        <f>SUM(E57:E63)</f>
        <v>15561</v>
      </c>
      <c r="F64" s="14">
        <f>SUM(F57:F63)</f>
        <v>17188</v>
      </c>
      <c r="G64" s="14">
        <f>SUM(G57:G63)</f>
        <v>14354</v>
      </c>
      <c r="H64" s="18">
        <f>G64/D64-1</f>
        <v>-6.8345557214253283E-2</v>
      </c>
      <c r="I64" s="19">
        <f>G64/E64-1</f>
        <v>-7.7565709144656547E-2</v>
      </c>
      <c r="J64" s="19">
        <f>G64/F64-1</f>
        <v>-0.16488247614614848</v>
      </c>
    </row>
    <row r="65" spans="2:10" ht="15.75" thickBot="1" x14ac:dyDescent="0.3">
      <c r="B65" s="2" t="s">
        <v>18</v>
      </c>
      <c r="C65" s="9"/>
      <c r="D65" s="10">
        <f>D64+D52</f>
        <v>72799</v>
      </c>
      <c r="E65" s="11">
        <f>E64+E52</f>
        <v>73524</v>
      </c>
      <c r="F65" s="15">
        <f>F64+F52</f>
        <v>81214</v>
      </c>
      <c r="G65" s="15">
        <f>G64+G52</f>
        <v>72876</v>
      </c>
      <c r="H65" s="20">
        <f>G65/D65-1</f>
        <v>1.0577068366324216E-3</v>
      </c>
      <c r="I65" s="21">
        <f>G65/E65-1</f>
        <v>-8.8134486698221437E-3</v>
      </c>
      <c r="J65" s="21">
        <f>G65/F65-1</f>
        <v>-0.10266702785234072</v>
      </c>
    </row>
    <row r="66" spans="2:10" ht="15.75" thickBot="1" x14ac:dyDescent="0.3">
      <c r="B66" s="70" t="s">
        <v>35</v>
      </c>
      <c r="C66" s="71"/>
      <c r="D66" s="72"/>
      <c r="E66" s="46"/>
      <c r="F66" s="46"/>
      <c r="G66" s="48">
        <f>AVERAGE(G5:G11, G18:G24,G31:G37, G57:G63)</f>
        <v>2047.6428571428571</v>
      </c>
      <c r="H66" s="46"/>
      <c r="I66" s="46"/>
      <c r="J66" s="47"/>
    </row>
    <row r="67" spans="2:10" ht="15.75" thickBot="1" x14ac:dyDescent="0.3">
      <c r="B67" s="34"/>
      <c r="C67" s="35"/>
      <c r="D67" s="36"/>
      <c r="E67" s="36"/>
      <c r="F67" s="36"/>
      <c r="G67" s="36"/>
      <c r="H67" s="37"/>
      <c r="I67" s="37"/>
      <c r="J67" s="38"/>
    </row>
  </sheetData>
  <mergeCells count="42">
    <mergeCell ref="B3:J3"/>
    <mergeCell ref="B2:J2"/>
    <mergeCell ref="B12:C12"/>
    <mergeCell ref="B25:C25"/>
    <mergeCell ref="B38:C38"/>
    <mergeCell ref="B14:D14"/>
    <mergeCell ref="B27:D27"/>
    <mergeCell ref="P32:Q32"/>
    <mergeCell ref="R32:S32"/>
    <mergeCell ref="T31:U31"/>
    <mergeCell ref="T32:U32"/>
    <mergeCell ref="P31:Q31"/>
    <mergeCell ref="R31:S31"/>
    <mergeCell ref="T24:U24"/>
    <mergeCell ref="P24:Q24"/>
    <mergeCell ref="N24:O24"/>
    <mergeCell ref="L24:M24"/>
    <mergeCell ref="T23:U23"/>
    <mergeCell ref="P23:Q23"/>
    <mergeCell ref="N23:O23"/>
    <mergeCell ref="L25:M25"/>
    <mergeCell ref="N25:O25"/>
    <mergeCell ref="P25:Q25"/>
    <mergeCell ref="R23:S23"/>
    <mergeCell ref="R24:S24"/>
    <mergeCell ref="R25:S25"/>
    <mergeCell ref="B66:D66"/>
    <mergeCell ref="L31:M31"/>
    <mergeCell ref="N31:O31"/>
    <mergeCell ref="B55:J55"/>
    <mergeCell ref="B16:J16"/>
    <mergeCell ref="B29:J29"/>
    <mergeCell ref="B42:J42"/>
    <mergeCell ref="B40:D40"/>
    <mergeCell ref="B53:D53"/>
    <mergeCell ref="L32:M32"/>
    <mergeCell ref="N32:O32"/>
    <mergeCell ref="L4:U16"/>
    <mergeCell ref="L23:M23"/>
    <mergeCell ref="T25:U25"/>
    <mergeCell ref="L21:U22"/>
    <mergeCell ref="L29:U3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W68"/>
  <sheetViews>
    <sheetView tabSelected="1" workbookViewId="0">
      <selection activeCell="G48" sqref="G48"/>
    </sheetView>
  </sheetViews>
  <sheetFormatPr defaultRowHeight="15" x14ac:dyDescent="0.25"/>
  <cols>
    <col min="2" max="2" width="11.7109375" customWidth="1"/>
    <col min="4" max="4" width="12" customWidth="1"/>
    <col min="5" max="5" width="15.140625" customWidth="1"/>
    <col min="6" max="7" width="13" customWidth="1"/>
    <col min="8" max="8" width="11" customWidth="1"/>
    <col min="9" max="10" width="11.7109375" customWidth="1"/>
    <col min="11" max="11" width="7.7109375" customWidth="1"/>
    <col min="12" max="12" width="9.140625" customWidth="1"/>
    <col min="15" max="16" width="9.140625" customWidth="1"/>
    <col min="17" max="17" width="10.42578125" customWidth="1"/>
    <col min="18" max="22" width="9.140625" customWidth="1"/>
  </cols>
  <sheetData>
    <row r="1" spans="2:23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</row>
    <row r="2" spans="2:23" ht="45" customHeight="1" thickBot="1" x14ac:dyDescent="0.3">
      <c r="B2" s="124" t="s">
        <v>36</v>
      </c>
      <c r="C2" s="133"/>
      <c r="D2" s="133"/>
      <c r="E2" s="133"/>
      <c r="F2" s="133"/>
      <c r="G2" s="133"/>
      <c r="H2" s="133"/>
      <c r="I2" s="133"/>
      <c r="J2" s="133"/>
      <c r="K2" s="134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</row>
    <row r="3" spans="2:23" ht="15.75" customHeight="1" thickBot="1" x14ac:dyDescent="0.3">
      <c r="B3" s="75"/>
      <c r="C3" s="76"/>
      <c r="D3" s="76"/>
      <c r="E3" s="76"/>
      <c r="F3" s="76"/>
      <c r="G3" s="76"/>
      <c r="H3" s="76"/>
      <c r="I3" s="76"/>
      <c r="J3" s="76"/>
      <c r="K3" s="78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</row>
    <row r="4" spans="2:23" ht="25.5" customHeight="1" thickBot="1" x14ac:dyDescent="0.3">
      <c r="B4" s="28" t="s">
        <v>0</v>
      </c>
      <c r="C4" s="29" t="s">
        <v>1</v>
      </c>
      <c r="D4" s="30" t="s">
        <v>2</v>
      </c>
      <c r="E4" s="30" t="s">
        <v>3</v>
      </c>
      <c r="F4" s="30" t="s">
        <v>41</v>
      </c>
      <c r="G4" s="31" t="s">
        <v>27</v>
      </c>
      <c r="H4" s="32" t="s">
        <v>19</v>
      </c>
      <c r="I4" s="32" t="s">
        <v>20</v>
      </c>
      <c r="J4" s="52" t="s">
        <v>44</v>
      </c>
      <c r="K4" s="52" t="s">
        <v>45</v>
      </c>
      <c r="L4" s="144"/>
      <c r="M4" s="83" t="s">
        <v>23</v>
      </c>
      <c r="N4" s="84"/>
      <c r="O4" s="84"/>
      <c r="P4" s="84"/>
      <c r="Q4" s="84"/>
      <c r="R4" s="84"/>
      <c r="S4" s="84"/>
      <c r="T4" s="84"/>
      <c r="U4" s="84"/>
      <c r="V4" s="85"/>
      <c r="W4" s="148"/>
    </row>
    <row r="5" spans="2:23" x14ac:dyDescent="0.25">
      <c r="B5" s="23" t="s">
        <v>5</v>
      </c>
      <c r="C5" s="12">
        <v>43198</v>
      </c>
      <c r="D5" s="22">
        <v>2545</v>
      </c>
      <c r="E5" s="22">
        <v>2650</v>
      </c>
      <c r="F5" s="22">
        <v>2700</v>
      </c>
      <c r="G5" s="39">
        <v>1178</v>
      </c>
      <c r="H5" s="16">
        <f t="shared" ref="H5:H13" si="0">G5/D5-1</f>
        <v>-0.53713163064833003</v>
      </c>
      <c r="I5" s="16">
        <f t="shared" ref="I5:I13" si="1">G5/E5-1</f>
        <v>-0.55547169811320751</v>
      </c>
      <c r="J5" s="16">
        <f t="shared" ref="J5:J13" si="2">G5/F5-1</f>
        <v>-0.56370370370370371</v>
      </c>
      <c r="K5" s="56">
        <v>1.4800000000000001E-2</v>
      </c>
      <c r="L5" s="144"/>
      <c r="M5" s="86"/>
      <c r="N5" s="87"/>
      <c r="O5" s="87"/>
      <c r="P5" s="87"/>
      <c r="Q5" s="87"/>
      <c r="R5" s="87"/>
      <c r="S5" s="87"/>
      <c r="T5" s="87"/>
      <c r="U5" s="87"/>
      <c r="V5" s="88"/>
      <c r="W5" s="148"/>
    </row>
    <row r="6" spans="2:23" x14ac:dyDescent="0.25">
      <c r="B6" s="24" t="s">
        <v>6</v>
      </c>
      <c r="C6" s="1">
        <f t="shared" ref="C6:C11" si="3">IFERROR((C5+1),"")</f>
        <v>43199</v>
      </c>
      <c r="D6" s="22">
        <v>3490</v>
      </c>
      <c r="E6" s="22">
        <v>3633</v>
      </c>
      <c r="F6" s="22">
        <v>3702</v>
      </c>
      <c r="G6" s="39">
        <v>1149</v>
      </c>
      <c r="H6" s="16">
        <f t="shared" si="0"/>
        <v>-0.6707736389684813</v>
      </c>
      <c r="I6" s="16">
        <f t="shared" si="1"/>
        <v>-0.68373245251857973</v>
      </c>
      <c r="J6" s="53">
        <f t="shared" si="2"/>
        <v>-0.68962722852512148</v>
      </c>
      <c r="K6" s="57">
        <v>1.4E-2</v>
      </c>
      <c r="L6" s="144"/>
      <c r="M6" s="86"/>
      <c r="N6" s="87"/>
      <c r="O6" s="87"/>
      <c r="P6" s="87"/>
      <c r="Q6" s="87"/>
      <c r="R6" s="87"/>
      <c r="S6" s="87"/>
      <c r="T6" s="87"/>
      <c r="U6" s="87"/>
      <c r="V6" s="88"/>
      <c r="W6" s="148"/>
    </row>
    <row r="7" spans="2:23" x14ac:dyDescent="0.25">
      <c r="B7" s="24" t="s">
        <v>7</v>
      </c>
      <c r="C7" s="1">
        <f t="shared" si="3"/>
        <v>43200</v>
      </c>
      <c r="D7" s="22">
        <v>1538</v>
      </c>
      <c r="E7" s="22">
        <v>1601</v>
      </c>
      <c r="F7" s="22">
        <v>1632</v>
      </c>
      <c r="G7" s="39">
        <v>1486</v>
      </c>
      <c r="H7" s="16">
        <f t="shared" si="0"/>
        <v>-3.3810143042912855E-2</v>
      </c>
      <c r="I7" s="16">
        <f t="shared" si="1"/>
        <v>-7.1830106183635278E-2</v>
      </c>
      <c r="J7" s="53">
        <f t="shared" si="2"/>
        <v>-8.9460784313725505E-2</v>
      </c>
      <c r="K7" s="56">
        <v>2.1100000000000001E-2</v>
      </c>
      <c r="L7" s="144"/>
      <c r="M7" s="86"/>
      <c r="N7" s="87"/>
      <c r="O7" s="87"/>
      <c r="P7" s="87"/>
      <c r="Q7" s="87"/>
      <c r="R7" s="87"/>
      <c r="S7" s="87"/>
      <c r="T7" s="87"/>
      <c r="U7" s="87"/>
      <c r="V7" s="88"/>
      <c r="W7" s="148"/>
    </row>
    <row r="8" spans="2:23" x14ac:dyDescent="0.25">
      <c r="B8" s="24" t="s">
        <v>8</v>
      </c>
      <c r="C8" s="1">
        <f t="shared" si="3"/>
        <v>43201</v>
      </c>
      <c r="D8" s="22">
        <v>2163</v>
      </c>
      <c r="E8" s="22">
        <v>2251</v>
      </c>
      <c r="F8" s="22">
        <v>2294</v>
      </c>
      <c r="G8" s="39">
        <v>2131</v>
      </c>
      <c r="H8" s="16">
        <f t="shared" si="0"/>
        <v>-1.4794267221451718E-2</v>
      </c>
      <c r="I8" s="16">
        <f t="shared" si="1"/>
        <v>-5.3309640159928895E-2</v>
      </c>
      <c r="J8" s="53">
        <f t="shared" si="2"/>
        <v>-7.1054925893635601E-2</v>
      </c>
      <c r="K8" s="56">
        <v>1.9599999999999999E-2</v>
      </c>
      <c r="L8" s="144"/>
      <c r="M8" s="86"/>
      <c r="N8" s="87"/>
      <c r="O8" s="87"/>
      <c r="P8" s="87"/>
      <c r="Q8" s="87"/>
      <c r="R8" s="87"/>
      <c r="S8" s="87"/>
      <c r="T8" s="87"/>
      <c r="U8" s="87"/>
      <c r="V8" s="88"/>
      <c r="W8" s="148"/>
    </row>
    <row r="9" spans="2:23" x14ac:dyDescent="0.25">
      <c r="B9" s="24" t="s">
        <v>9</v>
      </c>
      <c r="C9" s="1">
        <f t="shared" si="3"/>
        <v>43202</v>
      </c>
      <c r="D9" s="22">
        <v>2769</v>
      </c>
      <c r="E9" s="22">
        <v>2882</v>
      </c>
      <c r="F9" s="22">
        <v>2937</v>
      </c>
      <c r="G9" s="39">
        <v>3239</v>
      </c>
      <c r="H9" s="16">
        <f t="shared" si="0"/>
        <v>0.16973636691946559</v>
      </c>
      <c r="I9" s="16">
        <f t="shared" si="1"/>
        <v>0.12387231089521156</v>
      </c>
      <c r="J9" s="53">
        <f t="shared" si="2"/>
        <v>0.10282601293837246</v>
      </c>
      <c r="K9" s="56">
        <v>2.1299999999999999E-2</v>
      </c>
      <c r="L9" s="144"/>
      <c r="M9" s="86"/>
      <c r="N9" s="87"/>
      <c r="O9" s="87"/>
      <c r="P9" s="87"/>
      <c r="Q9" s="87"/>
      <c r="R9" s="87"/>
      <c r="S9" s="87"/>
      <c r="T9" s="87"/>
      <c r="U9" s="87"/>
      <c r="V9" s="88"/>
      <c r="W9" s="148"/>
    </row>
    <row r="10" spans="2:23" x14ac:dyDescent="0.25">
      <c r="B10" s="24" t="s">
        <v>10</v>
      </c>
      <c r="C10" s="1">
        <f t="shared" si="3"/>
        <v>43203</v>
      </c>
      <c r="D10" s="22">
        <v>3899</v>
      </c>
      <c r="E10" s="22">
        <v>4059</v>
      </c>
      <c r="F10" s="22">
        <v>4136</v>
      </c>
      <c r="G10" s="39">
        <v>4974</v>
      </c>
      <c r="H10" s="16">
        <f t="shared" si="0"/>
        <v>0.27571172095409069</v>
      </c>
      <c r="I10" s="16">
        <f t="shared" si="1"/>
        <v>0.22542498152254242</v>
      </c>
      <c r="J10" s="53">
        <f t="shared" si="2"/>
        <v>0.20261121856866549</v>
      </c>
      <c r="K10" s="56">
        <v>1.7899999999999999E-2</v>
      </c>
      <c r="L10" s="144"/>
      <c r="M10" s="86"/>
      <c r="N10" s="87"/>
      <c r="O10" s="87"/>
      <c r="P10" s="87"/>
      <c r="Q10" s="87"/>
      <c r="R10" s="87"/>
      <c r="S10" s="87"/>
      <c r="T10" s="87"/>
      <c r="U10" s="87"/>
      <c r="V10" s="88"/>
      <c r="W10" s="148"/>
    </row>
    <row r="11" spans="2:23" ht="15.75" thickBot="1" x14ac:dyDescent="0.3">
      <c r="B11" s="25" t="s">
        <v>11</v>
      </c>
      <c r="C11" s="4">
        <f t="shared" si="3"/>
        <v>43204</v>
      </c>
      <c r="D11" s="22">
        <v>3107</v>
      </c>
      <c r="E11" s="22">
        <v>3234</v>
      </c>
      <c r="F11" s="22">
        <v>3296</v>
      </c>
      <c r="G11" s="39">
        <v>7614</v>
      </c>
      <c r="H11" s="16">
        <f t="shared" si="0"/>
        <v>1.4505954296749275</v>
      </c>
      <c r="I11" s="16">
        <f t="shared" si="1"/>
        <v>1.3543599257884971</v>
      </c>
      <c r="J11" s="54">
        <f t="shared" si="2"/>
        <v>1.3100728155339807</v>
      </c>
      <c r="K11" s="60">
        <v>2.1100000000000001E-2</v>
      </c>
      <c r="L11" s="144"/>
      <c r="M11" s="86"/>
      <c r="N11" s="87"/>
      <c r="O11" s="87"/>
      <c r="P11" s="87"/>
      <c r="Q11" s="87"/>
      <c r="R11" s="87"/>
      <c r="S11" s="87"/>
      <c r="T11" s="87"/>
      <c r="U11" s="87"/>
      <c r="V11" s="88"/>
      <c r="W11" s="148"/>
    </row>
    <row r="12" spans="2:23" x14ac:dyDescent="0.25">
      <c r="B12" s="127" t="s">
        <v>12</v>
      </c>
      <c r="C12" s="128"/>
      <c r="D12" s="14">
        <f>SUM(D5:D11)</f>
        <v>19511</v>
      </c>
      <c r="E12" s="14">
        <f>SUM(E5:E11)</f>
        <v>20310</v>
      </c>
      <c r="F12" s="14">
        <f>SUM(F5:F11)</f>
        <v>20697</v>
      </c>
      <c r="G12" s="14">
        <f>SUM(G5:G11)</f>
        <v>21771</v>
      </c>
      <c r="H12" s="18">
        <f t="shared" si="0"/>
        <v>0.11583209471580136</v>
      </c>
      <c r="I12" s="19">
        <f t="shared" si="1"/>
        <v>7.1935007385524274E-2</v>
      </c>
      <c r="J12" s="19">
        <f t="shared" si="2"/>
        <v>5.1891578489636103E-2</v>
      </c>
      <c r="K12" s="61">
        <f>AVERAGE(K5:K11)</f>
        <v>1.8542857142857142E-2</v>
      </c>
      <c r="L12" s="144"/>
      <c r="M12" s="86"/>
      <c r="N12" s="87"/>
      <c r="O12" s="87"/>
      <c r="P12" s="87"/>
      <c r="Q12" s="87"/>
      <c r="R12" s="87"/>
      <c r="S12" s="87"/>
      <c r="T12" s="87"/>
      <c r="U12" s="87"/>
      <c r="V12" s="88"/>
      <c r="W12" s="148"/>
    </row>
    <row r="13" spans="2:23" ht="15.75" thickBot="1" x14ac:dyDescent="0.3">
      <c r="B13" s="141" t="s">
        <v>13</v>
      </c>
      <c r="C13" s="142"/>
      <c r="D13" s="43">
        <f>D12</f>
        <v>19511</v>
      </c>
      <c r="E13" s="43">
        <f>E12</f>
        <v>20310</v>
      </c>
      <c r="F13" s="43">
        <f>F12</f>
        <v>20697</v>
      </c>
      <c r="G13" s="43">
        <f>SUM(G12)</f>
        <v>21771</v>
      </c>
      <c r="H13" s="44">
        <f t="shared" si="0"/>
        <v>0.11583209471580136</v>
      </c>
      <c r="I13" s="45">
        <f t="shared" si="1"/>
        <v>7.1935007385524274E-2</v>
      </c>
      <c r="J13" s="45">
        <f t="shared" si="2"/>
        <v>5.1891578489636103E-2</v>
      </c>
      <c r="K13" s="69">
        <f>AVERAGE(K12)</f>
        <v>1.8542857142857142E-2</v>
      </c>
      <c r="L13" s="144"/>
      <c r="M13" s="86"/>
      <c r="N13" s="87"/>
      <c r="O13" s="87"/>
      <c r="P13" s="87"/>
      <c r="Q13" s="87"/>
      <c r="R13" s="87"/>
      <c r="S13" s="87"/>
      <c r="T13" s="87"/>
      <c r="U13" s="87"/>
      <c r="V13" s="88"/>
      <c r="W13" s="148"/>
    </row>
    <row r="14" spans="2:23" ht="15.75" thickBot="1" x14ac:dyDescent="0.3">
      <c r="B14" s="70" t="s">
        <v>35</v>
      </c>
      <c r="C14" s="71"/>
      <c r="D14" s="72"/>
      <c r="E14" s="46"/>
      <c r="F14" s="46"/>
      <c r="G14" s="48">
        <f>AVERAGE(G5:G11)</f>
        <v>3110.1428571428573</v>
      </c>
      <c r="H14" s="46"/>
      <c r="I14" s="46"/>
      <c r="J14" s="55"/>
      <c r="K14" s="47"/>
      <c r="L14" s="144"/>
      <c r="M14" s="86"/>
      <c r="N14" s="87"/>
      <c r="O14" s="87"/>
      <c r="P14" s="87"/>
      <c r="Q14" s="87"/>
      <c r="R14" s="87"/>
      <c r="S14" s="87"/>
      <c r="T14" s="87"/>
      <c r="U14" s="87"/>
      <c r="V14" s="88"/>
      <c r="W14" s="148"/>
    </row>
    <row r="15" spans="2:23" ht="15.75" thickBot="1" x14ac:dyDescent="0.3">
      <c r="B15" s="34"/>
      <c r="C15" s="35"/>
      <c r="D15" s="135"/>
      <c r="E15" s="136"/>
      <c r="F15" s="136"/>
      <c r="G15" s="136"/>
      <c r="H15" s="136"/>
      <c r="I15" s="136"/>
      <c r="J15" s="136"/>
      <c r="K15" s="137"/>
      <c r="L15" s="144"/>
      <c r="M15" s="86"/>
      <c r="N15" s="87"/>
      <c r="O15" s="87"/>
      <c r="P15" s="87"/>
      <c r="Q15" s="87"/>
      <c r="R15" s="87"/>
      <c r="S15" s="87"/>
      <c r="T15" s="87"/>
      <c r="U15" s="87"/>
      <c r="V15" s="88"/>
      <c r="W15" s="148"/>
    </row>
    <row r="16" spans="2:23" ht="15.75" thickBot="1" x14ac:dyDescent="0.3">
      <c r="B16" s="75"/>
      <c r="C16" s="76"/>
      <c r="D16" s="76"/>
      <c r="E16" s="76"/>
      <c r="F16" s="76"/>
      <c r="G16" s="76"/>
      <c r="H16" s="76"/>
      <c r="I16" s="76"/>
      <c r="J16" s="76"/>
      <c r="K16" s="78"/>
      <c r="L16" s="144"/>
      <c r="M16" s="89"/>
      <c r="N16" s="90"/>
      <c r="O16" s="90"/>
      <c r="P16" s="90"/>
      <c r="Q16" s="90"/>
      <c r="R16" s="90"/>
      <c r="S16" s="90"/>
      <c r="T16" s="90"/>
      <c r="U16" s="90"/>
      <c r="V16" s="91"/>
      <c r="W16" s="148"/>
    </row>
    <row r="17" spans="2:23" ht="25.5" customHeight="1" thickBot="1" x14ac:dyDescent="0.3">
      <c r="B17" s="28" t="s">
        <v>0</v>
      </c>
      <c r="C17" s="29" t="s">
        <v>1</v>
      </c>
      <c r="D17" s="30" t="s">
        <v>2</v>
      </c>
      <c r="E17" s="30" t="s">
        <v>3</v>
      </c>
      <c r="F17" s="30" t="s">
        <v>41</v>
      </c>
      <c r="G17" s="31" t="s">
        <v>27</v>
      </c>
      <c r="H17" s="32" t="s">
        <v>19</v>
      </c>
      <c r="I17" s="32" t="s">
        <v>20</v>
      </c>
      <c r="J17" s="52" t="s">
        <v>44</v>
      </c>
      <c r="K17" s="52" t="s">
        <v>45</v>
      </c>
      <c r="L17" s="144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8"/>
    </row>
    <row r="18" spans="2:23" x14ac:dyDescent="0.25">
      <c r="B18" s="24" t="s">
        <v>5</v>
      </c>
      <c r="C18" s="1">
        <f>IFERROR((C11+1),"")</f>
        <v>43205</v>
      </c>
      <c r="D18" s="22">
        <v>1964</v>
      </c>
      <c r="E18" s="22">
        <v>2044</v>
      </c>
      <c r="F18" s="22">
        <v>2083</v>
      </c>
      <c r="G18" s="39">
        <v>1128</v>
      </c>
      <c r="H18" s="16">
        <f t="shared" ref="H18:H26" si="4">G18/D18-1</f>
        <v>-0.42566191446028512</v>
      </c>
      <c r="I18" s="16">
        <f t="shared" ref="I18:I26" si="5">G18/E18-1</f>
        <v>-0.44814090019569475</v>
      </c>
      <c r="J18" s="17">
        <f t="shared" ref="J18:J26" si="6">G18/F18-1</f>
        <v>-0.45847335573691794</v>
      </c>
      <c r="K18" s="56">
        <v>1.47E-2</v>
      </c>
      <c r="L18" s="144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8"/>
    </row>
    <row r="19" spans="2:23" x14ac:dyDescent="0.25">
      <c r="B19" s="24" t="s">
        <v>6</v>
      </c>
      <c r="C19" s="1">
        <f t="shared" ref="C19:C24" si="7">IFERROR((C18+1),"")</f>
        <v>43206</v>
      </c>
      <c r="D19" s="22">
        <v>1428</v>
      </c>
      <c r="E19" s="22">
        <v>1486</v>
      </c>
      <c r="F19" s="22">
        <v>1515</v>
      </c>
      <c r="G19" s="39">
        <v>1316</v>
      </c>
      <c r="H19" s="16">
        <f t="shared" si="4"/>
        <v>-7.8431372549019662E-2</v>
      </c>
      <c r="I19" s="16">
        <f t="shared" si="5"/>
        <v>-0.11440107671601618</v>
      </c>
      <c r="J19" s="17">
        <f t="shared" si="6"/>
        <v>-0.13135313531353132</v>
      </c>
      <c r="K19" s="57">
        <v>1.2500000000000001E-2</v>
      </c>
      <c r="L19" s="144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</row>
    <row r="20" spans="2:23" ht="15.75" thickBot="1" x14ac:dyDescent="0.3">
      <c r="B20" s="24" t="s">
        <v>7</v>
      </c>
      <c r="C20" s="1">
        <f t="shared" si="7"/>
        <v>43207</v>
      </c>
      <c r="D20" s="22">
        <v>2041</v>
      </c>
      <c r="E20" s="22">
        <v>2125</v>
      </c>
      <c r="F20" s="22">
        <v>2166</v>
      </c>
      <c r="G20" s="39">
        <v>754</v>
      </c>
      <c r="H20" s="16">
        <f t="shared" si="4"/>
        <v>-0.63057324840764339</v>
      </c>
      <c r="I20" s="16">
        <f t="shared" si="5"/>
        <v>-0.64517647058823524</v>
      </c>
      <c r="J20" s="17">
        <f t="shared" si="6"/>
        <v>-0.65189289012003693</v>
      </c>
      <c r="K20" s="56">
        <v>1.12E-2</v>
      </c>
      <c r="L20" s="144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3"/>
    </row>
    <row r="21" spans="2:23" ht="15" customHeight="1" x14ac:dyDescent="0.25">
      <c r="B21" s="24" t="s">
        <v>8</v>
      </c>
      <c r="C21" s="1">
        <f t="shared" si="7"/>
        <v>43208</v>
      </c>
      <c r="D21" s="22">
        <v>1028</v>
      </c>
      <c r="E21" s="22">
        <v>1070</v>
      </c>
      <c r="F21" s="22">
        <v>1090</v>
      </c>
      <c r="G21" s="39">
        <v>1433</v>
      </c>
      <c r="H21" s="16">
        <f t="shared" si="4"/>
        <v>0.39396887159533067</v>
      </c>
      <c r="I21" s="16">
        <f t="shared" si="5"/>
        <v>0.3392523364485982</v>
      </c>
      <c r="J21" s="17">
        <f t="shared" si="6"/>
        <v>0.31467889908256885</v>
      </c>
      <c r="K21" s="56">
        <v>1.23E-2</v>
      </c>
      <c r="L21" s="144"/>
      <c r="M21" s="95" t="s">
        <v>24</v>
      </c>
      <c r="N21" s="96"/>
      <c r="O21" s="96"/>
      <c r="P21" s="96"/>
      <c r="Q21" s="96"/>
      <c r="R21" s="96"/>
      <c r="S21" s="96"/>
      <c r="T21" s="96"/>
      <c r="U21" s="96"/>
      <c r="V21" s="97"/>
      <c r="W21" s="143"/>
    </row>
    <row r="22" spans="2:23" ht="15.75" thickBot="1" x14ac:dyDescent="0.3">
      <c r="B22" s="24" t="s">
        <v>9</v>
      </c>
      <c r="C22" s="1">
        <f t="shared" si="7"/>
        <v>43209</v>
      </c>
      <c r="D22" s="22">
        <v>1135</v>
      </c>
      <c r="E22" s="22">
        <v>1181</v>
      </c>
      <c r="F22" s="22">
        <v>1204</v>
      </c>
      <c r="G22" s="39">
        <v>1304</v>
      </c>
      <c r="H22" s="16">
        <f t="shared" si="4"/>
        <v>0.14889867841409687</v>
      </c>
      <c r="I22" s="16">
        <f t="shared" si="5"/>
        <v>0.10414902624894151</v>
      </c>
      <c r="J22" s="17">
        <f t="shared" si="6"/>
        <v>8.3056478405315604E-2</v>
      </c>
      <c r="K22" s="56">
        <v>0.02</v>
      </c>
      <c r="L22" s="144"/>
      <c r="M22" s="98"/>
      <c r="N22" s="99"/>
      <c r="O22" s="99"/>
      <c r="P22" s="99"/>
      <c r="Q22" s="99"/>
      <c r="R22" s="99"/>
      <c r="S22" s="99"/>
      <c r="T22" s="99"/>
      <c r="U22" s="99"/>
      <c r="V22" s="100"/>
      <c r="W22" s="143"/>
    </row>
    <row r="23" spans="2:23" x14ac:dyDescent="0.25">
      <c r="B23" s="24" t="s">
        <v>10</v>
      </c>
      <c r="C23" s="1">
        <f t="shared" si="7"/>
        <v>43210</v>
      </c>
      <c r="D23" s="22">
        <v>2450</v>
      </c>
      <c r="E23" s="22">
        <v>2550</v>
      </c>
      <c r="F23" s="22">
        <v>2599</v>
      </c>
      <c r="G23" s="39">
        <v>3878</v>
      </c>
      <c r="H23" s="16">
        <f t="shared" si="4"/>
        <v>0.58285714285714296</v>
      </c>
      <c r="I23" s="16">
        <f t="shared" si="5"/>
        <v>0.52078431372549017</v>
      </c>
      <c r="J23" s="17">
        <f t="shared" si="6"/>
        <v>0.49211235090419403</v>
      </c>
      <c r="K23" s="56">
        <v>1.41E-2</v>
      </c>
      <c r="L23" s="144"/>
      <c r="M23" s="92" t="s">
        <v>25</v>
      </c>
      <c r="N23" s="93"/>
      <c r="O23" s="107" t="s">
        <v>26</v>
      </c>
      <c r="P23" s="93"/>
      <c r="Q23" s="115" t="s">
        <v>27</v>
      </c>
      <c r="R23" s="116"/>
      <c r="S23" s="107" t="s">
        <v>28</v>
      </c>
      <c r="T23" s="93"/>
      <c r="U23" s="107" t="s">
        <v>29</v>
      </c>
      <c r="V23" s="114"/>
      <c r="W23" s="143"/>
    </row>
    <row r="24" spans="2:23" ht="15.75" thickBot="1" x14ac:dyDescent="0.3">
      <c r="B24" s="25" t="s">
        <v>11</v>
      </c>
      <c r="C24" s="4">
        <f t="shared" si="7"/>
        <v>43211</v>
      </c>
      <c r="D24" s="22">
        <v>2696</v>
      </c>
      <c r="E24" s="22">
        <v>2807</v>
      </c>
      <c r="F24" s="22">
        <v>2860</v>
      </c>
      <c r="G24" s="39">
        <v>6448</v>
      </c>
      <c r="H24" s="16">
        <f t="shared" si="4"/>
        <v>1.3916913946587539</v>
      </c>
      <c r="I24" s="16">
        <f t="shared" si="5"/>
        <v>1.2971143569647312</v>
      </c>
      <c r="J24" s="17">
        <f t="shared" si="6"/>
        <v>1.2545454545454544</v>
      </c>
      <c r="K24" s="56">
        <v>0.02</v>
      </c>
      <c r="L24" s="144"/>
      <c r="M24" s="113"/>
      <c r="N24" s="112"/>
      <c r="O24" s="111"/>
      <c r="P24" s="112"/>
      <c r="Q24" s="111"/>
      <c r="R24" s="112"/>
      <c r="S24" s="108" t="e">
        <f>Q24/M24</f>
        <v>#DIV/0!</v>
      </c>
      <c r="T24" s="109"/>
      <c r="U24" s="108" t="e">
        <f>Q24/O24</f>
        <v>#DIV/0!</v>
      </c>
      <c r="V24" s="110"/>
      <c r="W24" s="143"/>
    </row>
    <row r="25" spans="2:23" ht="15.75" thickBot="1" x14ac:dyDescent="0.3">
      <c r="B25" s="127" t="s">
        <v>14</v>
      </c>
      <c r="C25" s="129"/>
      <c r="D25" s="7">
        <f>SUM(D18:D24)</f>
        <v>12742</v>
      </c>
      <c r="E25" s="8">
        <f>SUM(E18:E24)</f>
        <v>13263</v>
      </c>
      <c r="F25" s="14">
        <f>SUM(F18:F24)</f>
        <v>13517</v>
      </c>
      <c r="G25" s="14">
        <f>SUM(G18:G24)</f>
        <v>16261</v>
      </c>
      <c r="H25" s="18">
        <f t="shared" si="4"/>
        <v>0.27617328519855588</v>
      </c>
      <c r="I25" s="19">
        <f t="shared" si="5"/>
        <v>0.22604237352031964</v>
      </c>
      <c r="J25" s="19">
        <f t="shared" si="6"/>
        <v>0.20300362506473335</v>
      </c>
      <c r="K25" s="58">
        <f>AVERAGE(K18:K24)</f>
        <v>1.4971428571428571E-2</v>
      </c>
      <c r="L25" s="14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143"/>
    </row>
    <row r="26" spans="2:23" ht="15.75" thickBot="1" x14ac:dyDescent="0.3">
      <c r="B26" s="141" t="s">
        <v>13</v>
      </c>
      <c r="C26" s="142"/>
      <c r="D26" s="63">
        <f>D25+D13</f>
        <v>32253</v>
      </c>
      <c r="E26" s="64">
        <f>E25+E13</f>
        <v>33573</v>
      </c>
      <c r="F26" s="43">
        <f>F25+F13</f>
        <v>34214</v>
      </c>
      <c r="G26" s="43">
        <f>G25+G13</f>
        <v>38032</v>
      </c>
      <c r="H26" s="44">
        <f t="shared" si="4"/>
        <v>0.17917713080953712</v>
      </c>
      <c r="I26" s="45">
        <f t="shared" si="5"/>
        <v>0.13281505972060881</v>
      </c>
      <c r="J26" s="45">
        <f t="shared" si="6"/>
        <v>0.11159174606886069</v>
      </c>
      <c r="K26" s="59">
        <f>AVERAGE(K12, K25)</f>
        <v>1.6757142857142856E-2</v>
      </c>
      <c r="L26" s="144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3"/>
    </row>
    <row r="27" spans="2:23" ht="15.75" thickBot="1" x14ac:dyDescent="0.3">
      <c r="B27" s="70" t="s">
        <v>35</v>
      </c>
      <c r="C27" s="71"/>
      <c r="D27" s="72"/>
      <c r="E27" s="46"/>
      <c r="F27" s="46"/>
      <c r="G27" s="48">
        <f>AVERAGE(G5:G11, G18:G24)</f>
        <v>2716.5714285714284</v>
      </c>
      <c r="H27" s="46"/>
      <c r="I27" s="46"/>
      <c r="J27" s="55"/>
      <c r="K27" s="47"/>
      <c r="L27" s="144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3"/>
    </row>
    <row r="28" spans="2:23" ht="15.75" customHeight="1" thickBot="1" x14ac:dyDescent="0.3">
      <c r="B28" s="130"/>
      <c r="C28" s="131"/>
      <c r="D28" s="131"/>
      <c r="E28" s="131"/>
      <c r="F28" s="131"/>
      <c r="G28" s="131"/>
      <c r="H28" s="131"/>
      <c r="I28" s="131"/>
      <c r="J28" s="131"/>
      <c r="K28" s="132"/>
      <c r="L28" s="144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43"/>
    </row>
    <row r="29" spans="2:23" ht="15.75" customHeight="1" thickBot="1" x14ac:dyDescent="0.3">
      <c r="B29" s="75"/>
      <c r="C29" s="76"/>
      <c r="D29" s="76"/>
      <c r="E29" s="76"/>
      <c r="F29" s="76"/>
      <c r="G29" s="76"/>
      <c r="H29" s="76"/>
      <c r="I29" s="76"/>
      <c r="J29" s="76"/>
      <c r="K29" s="78"/>
      <c r="L29" s="144"/>
      <c r="M29" s="101" t="s">
        <v>42</v>
      </c>
      <c r="N29" s="102"/>
      <c r="O29" s="102"/>
      <c r="P29" s="102"/>
      <c r="Q29" s="102"/>
      <c r="R29" s="102"/>
      <c r="S29" s="102"/>
      <c r="T29" s="102"/>
      <c r="U29" s="102"/>
      <c r="V29" s="103"/>
      <c r="W29" s="143"/>
    </row>
    <row r="30" spans="2:23" ht="25.5" customHeight="1" thickBot="1" x14ac:dyDescent="0.3">
      <c r="B30" s="28" t="s">
        <v>0</v>
      </c>
      <c r="C30" s="29" t="s">
        <v>1</v>
      </c>
      <c r="D30" s="30" t="s">
        <v>2</v>
      </c>
      <c r="E30" s="30" t="s">
        <v>3</v>
      </c>
      <c r="F30" s="30" t="s">
        <v>41</v>
      </c>
      <c r="G30" s="31" t="s">
        <v>27</v>
      </c>
      <c r="H30" s="32" t="s">
        <v>19</v>
      </c>
      <c r="I30" s="32" t="s">
        <v>20</v>
      </c>
      <c r="J30" s="52" t="s">
        <v>44</v>
      </c>
      <c r="K30" s="52" t="s">
        <v>45</v>
      </c>
      <c r="L30" s="144"/>
      <c r="M30" s="104"/>
      <c r="N30" s="105"/>
      <c r="O30" s="105"/>
      <c r="P30" s="105"/>
      <c r="Q30" s="105"/>
      <c r="R30" s="105"/>
      <c r="S30" s="105"/>
      <c r="T30" s="105"/>
      <c r="U30" s="105"/>
      <c r="V30" s="106"/>
      <c r="W30" s="143"/>
    </row>
    <row r="31" spans="2:23" x14ac:dyDescent="0.25">
      <c r="B31" s="24" t="s">
        <v>5</v>
      </c>
      <c r="C31" s="1">
        <f>IFERROR((C24+1),"")</f>
        <v>43212</v>
      </c>
      <c r="D31" s="22">
        <v>2823</v>
      </c>
      <c r="E31" s="22">
        <v>2939</v>
      </c>
      <c r="F31" s="22">
        <v>2995</v>
      </c>
      <c r="G31" s="39">
        <v>1331</v>
      </c>
      <c r="H31" s="16">
        <f t="shared" ref="H31:H39" si="8">G31/D31-1</f>
        <v>-0.528515763372299</v>
      </c>
      <c r="I31" s="16">
        <f t="shared" ref="I31:I39" si="9">G31/E31-1</f>
        <v>-0.54712487240558016</v>
      </c>
      <c r="J31" s="17">
        <f t="shared" ref="J31:J39" si="10">G31/F31-1</f>
        <v>-0.55559265442404004</v>
      </c>
      <c r="K31" s="56">
        <v>1.37E-2</v>
      </c>
      <c r="L31" s="144"/>
      <c r="M31" s="73" t="s">
        <v>31</v>
      </c>
      <c r="N31" s="74"/>
      <c r="O31" s="74" t="s">
        <v>13</v>
      </c>
      <c r="P31" s="74"/>
      <c r="Q31" s="107" t="s">
        <v>32</v>
      </c>
      <c r="R31" s="93"/>
      <c r="S31" s="107" t="s">
        <v>33</v>
      </c>
      <c r="T31" s="93"/>
      <c r="U31" s="121" t="s">
        <v>34</v>
      </c>
      <c r="V31" s="122"/>
      <c r="W31" s="143"/>
    </row>
    <row r="32" spans="2:23" ht="15.75" thickBot="1" x14ac:dyDescent="0.3">
      <c r="B32" s="24" t="s">
        <v>6</v>
      </c>
      <c r="C32" s="1">
        <f t="shared" ref="C32:C37" si="11">IFERROR((C31+1),"")</f>
        <v>43213</v>
      </c>
      <c r="D32" s="22">
        <v>1388</v>
      </c>
      <c r="E32" s="22">
        <v>1445</v>
      </c>
      <c r="F32" s="22">
        <v>1473</v>
      </c>
      <c r="G32" s="39">
        <v>2040</v>
      </c>
      <c r="H32" s="16">
        <f t="shared" si="8"/>
        <v>0.46974063400576371</v>
      </c>
      <c r="I32" s="16">
        <f t="shared" si="9"/>
        <v>0.41176470588235303</v>
      </c>
      <c r="J32" s="17">
        <f t="shared" si="10"/>
        <v>0.38492871690427699</v>
      </c>
      <c r="K32" s="57">
        <v>1.4200000000000001E-2</v>
      </c>
      <c r="L32" s="144"/>
      <c r="M32" s="79">
        <f>D65</f>
        <v>65530</v>
      </c>
      <c r="N32" s="80"/>
      <c r="O32" s="81">
        <f>G65</f>
        <v>64804</v>
      </c>
      <c r="P32" s="82"/>
      <c r="Q32" s="117">
        <f>M32-O32</f>
        <v>726</v>
      </c>
      <c r="R32" s="118"/>
      <c r="S32" s="119">
        <v>5</v>
      </c>
      <c r="T32" s="120"/>
      <c r="U32" s="117">
        <f>Q32/S32</f>
        <v>145.19999999999999</v>
      </c>
      <c r="V32" s="123"/>
      <c r="W32" s="143"/>
    </row>
    <row r="33" spans="2:23" x14ac:dyDescent="0.25">
      <c r="B33" s="24" t="s">
        <v>7</v>
      </c>
      <c r="C33" s="1">
        <f t="shared" si="11"/>
        <v>43214</v>
      </c>
      <c r="D33" s="22">
        <v>2309</v>
      </c>
      <c r="E33" s="22">
        <v>2404</v>
      </c>
      <c r="F33" s="22">
        <v>2449</v>
      </c>
      <c r="G33" s="39">
        <v>3686</v>
      </c>
      <c r="H33" s="16">
        <f t="shared" si="8"/>
        <v>0.59636206149848414</v>
      </c>
      <c r="I33" s="16">
        <f t="shared" si="9"/>
        <v>0.53327787021630613</v>
      </c>
      <c r="J33" s="17">
        <f t="shared" si="10"/>
        <v>0.50510412413229888</v>
      </c>
      <c r="K33" s="56">
        <v>2.3400000000000001E-2</v>
      </c>
      <c r="L33" s="144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3"/>
    </row>
    <row r="34" spans="2:23" ht="15" customHeight="1" thickBot="1" x14ac:dyDescent="0.3">
      <c r="B34" s="24" t="s">
        <v>8</v>
      </c>
      <c r="C34" s="1">
        <f t="shared" si="11"/>
        <v>43215</v>
      </c>
      <c r="D34" s="22">
        <v>1146</v>
      </c>
      <c r="E34" s="22">
        <v>1193</v>
      </c>
      <c r="F34" s="22">
        <v>1215</v>
      </c>
      <c r="G34" s="39">
        <v>357</v>
      </c>
      <c r="H34" s="16">
        <f t="shared" si="8"/>
        <v>-0.68848167539267013</v>
      </c>
      <c r="I34" s="16">
        <f t="shared" si="9"/>
        <v>-0.70075440067057837</v>
      </c>
      <c r="J34" s="17">
        <f t="shared" si="10"/>
        <v>-0.70617283950617282</v>
      </c>
      <c r="K34" s="56">
        <v>7.4000000000000003E-3</v>
      </c>
      <c r="L34" s="144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3"/>
    </row>
    <row r="35" spans="2:23" ht="15" customHeight="1" x14ac:dyDescent="0.25">
      <c r="B35" s="24" t="s">
        <v>9</v>
      </c>
      <c r="C35" s="1">
        <f t="shared" si="11"/>
        <v>43216</v>
      </c>
      <c r="D35" s="22">
        <v>1789</v>
      </c>
      <c r="E35" s="22">
        <v>1862</v>
      </c>
      <c r="F35" s="22">
        <v>1898</v>
      </c>
      <c r="G35" s="39">
        <v>2506</v>
      </c>
      <c r="H35" s="16">
        <f t="shared" si="8"/>
        <v>0.40078256008943547</v>
      </c>
      <c r="I35" s="16">
        <f t="shared" si="9"/>
        <v>0.34586466165413543</v>
      </c>
      <c r="J35" s="17">
        <f t="shared" si="10"/>
        <v>0.3203371970495259</v>
      </c>
      <c r="K35" s="56">
        <v>1.47E-2</v>
      </c>
      <c r="L35" s="144"/>
      <c r="M35" s="101" t="s">
        <v>46</v>
      </c>
      <c r="N35" s="102"/>
      <c r="O35" s="102"/>
      <c r="P35" s="102"/>
      <c r="Q35" s="102"/>
      <c r="R35" s="102"/>
      <c r="S35" s="102"/>
      <c r="T35" s="102"/>
      <c r="U35" s="102"/>
      <c r="V35" s="103"/>
      <c r="W35" s="143"/>
    </row>
    <row r="36" spans="2:23" ht="15.75" customHeight="1" thickBot="1" x14ac:dyDescent="0.3">
      <c r="B36" s="24" t="s">
        <v>10</v>
      </c>
      <c r="C36" s="1">
        <f t="shared" si="11"/>
        <v>43217</v>
      </c>
      <c r="D36" s="22">
        <v>2744</v>
      </c>
      <c r="E36" s="22">
        <v>2857</v>
      </c>
      <c r="F36" s="22">
        <v>2911</v>
      </c>
      <c r="G36" s="39">
        <v>2716</v>
      </c>
      <c r="H36" s="16">
        <f t="shared" si="8"/>
        <v>-1.0204081632653073E-2</v>
      </c>
      <c r="I36" s="16">
        <f t="shared" si="9"/>
        <v>-4.9352467623381191E-2</v>
      </c>
      <c r="J36" s="17">
        <f t="shared" si="10"/>
        <v>-6.6987289591205812E-2</v>
      </c>
      <c r="K36" s="56">
        <v>1.6299999999999999E-2</v>
      </c>
      <c r="L36" s="144"/>
      <c r="M36" s="104"/>
      <c r="N36" s="105"/>
      <c r="O36" s="105"/>
      <c r="P36" s="105"/>
      <c r="Q36" s="105"/>
      <c r="R36" s="105"/>
      <c r="S36" s="105"/>
      <c r="T36" s="105"/>
      <c r="U36" s="105"/>
      <c r="V36" s="106"/>
      <c r="W36" s="143"/>
    </row>
    <row r="37" spans="2:23" ht="15.75" thickBot="1" x14ac:dyDescent="0.3">
      <c r="B37" s="25" t="s">
        <v>11</v>
      </c>
      <c r="C37" s="4">
        <f t="shared" si="11"/>
        <v>43218</v>
      </c>
      <c r="D37" s="22">
        <v>5507</v>
      </c>
      <c r="E37" s="22">
        <v>5733</v>
      </c>
      <c r="F37" s="33">
        <v>5842</v>
      </c>
      <c r="G37" s="40">
        <v>8613</v>
      </c>
      <c r="H37" s="16">
        <f t="shared" si="8"/>
        <v>0.56400944252769203</v>
      </c>
      <c r="I37" s="16">
        <f t="shared" si="9"/>
        <v>0.50235478806907374</v>
      </c>
      <c r="J37" s="17">
        <f t="shared" si="10"/>
        <v>0.47432386169120155</v>
      </c>
      <c r="K37" s="56">
        <v>2.06E-2</v>
      </c>
      <c r="L37" s="144"/>
      <c r="M37" s="73" t="s">
        <v>31</v>
      </c>
      <c r="N37" s="74"/>
      <c r="O37" s="74" t="s">
        <v>13</v>
      </c>
      <c r="P37" s="74"/>
      <c r="Q37" s="107" t="s">
        <v>32</v>
      </c>
      <c r="R37" s="93"/>
      <c r="S37" s="107" t="s">
        <v>33</v>
      </c>
      <c r="T37" s="93"/>
      <c r="U37" s="121" t="s">
        <v>34</v>
      </c>
      <c r="V37" s="122"/>
      <c r="W37" s="143"/>
    </row>
    <row r="38" spans="2:23" ht="15.75" thickBot="1" x14ac:dyDescent="0.3">
      <c r="B38" s="127" t="s">
        <v>15</v>
      </c>
      <c r="C38" s="129"/>
      <c r="D38" s="7">
        <f>SUM(D31:D37)</f>
        <v>17706</v>
      </c>
      <c r="E38" s="8">
        <f>SUM(E31:E37)</f>
        <v>18433</v>
      </c>
      <c r="F38" s="14">
        <f>SUM(F31:F37)</f>
        <v>18783</v>
      </c>
      <c r="G38" s="14">
        <f>SUM(G31:G37)</f>
        <v>21249</v>
      </c>
      <c r="H38" s="18">
        <f t="shared" si="8"/>
        <v>0.20010166045408329</v>
      </c>
      <c r="I38" s="19">
        <f t="shared" si="9"/>
        <v>0.15276948950252267</v>
      </c>
      <c r="J38" s="19">
        <f t="shared" si="10"/>
        <v>0.13128893148059406</v>
      </c>
      <c r="K38" s="58">
        <f>AVERAGE(K31:K37)</f>
        <v>1.5757142857142858E-2</v>
      </c>
      <c r="L38" s="144"/>
      <c r="M38" s="79">
        <f>E65</f>
        <v>68216</v>
      </c>
      <c r="N38" s="80"/>
      <c r="O38" s="81">
        <f>G65</f>
        <v>64804</v>
      </c>
      <c r="P38" s="82"/>
      <c r="Q38" s="117">
        <f>M38-O38</f>
        <v>3412</v>
      </c>
      <c r="R38" s="118"/>
      <c r="S38" s="119">
        <v>5</v>
      </c>
      <c r="T38" s="120"/>
      <c r="U38" s="117">
        <f>Q38/S38</f>
        <v>682.4</v>
      </c>
      <c r="V38" s="123"/>
      <c r="W38" s="143"/>
    </row>
    <row r="39" spans="2:23" ht="15.75" customHeight="1" thickBot="1" x14ac:dyDescent="0.3">
      <c r="B39" s="141" t="s">
        <v>13</v>
      </c>
      <c r="C39" s="142"/>
      <c r="D39" s="63">
        <f>D38+D26</f>
        <v>49959</v>
      </c>
      <c r="E39" s="64">
        <f>E38+E26</f>
        <v>52006</v>
      </c>
      <c r="F39" s="43">
        <f>F38+F26</f>
        <v>52997</v>
      </c>
      <c r="G39" s="43">
        <f>G38+G26</f>
        <v>59281</v>
      </c>
      <c r="H39" s="44">
        <f t="shared" si="8"/>
        <v>0.18659300626513731</v>
      </c>
      <c r="I39" s="45">
        <f t="shared" si="9"/>
        <v>0.13988770526477712</v>
      </c>
      <c r="J39" s="45">
        <f t="shared" si="10"/>
        <v>0.11857274940090945</v>
      </c>
      <c r="K39" s="59">
        <f>AVERAGE(K12, K25, K38)</f>
        <v>1.6423809523809525E-2</v>
      </c>
      <c r="L39" s="144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3"/>
    </row>
    <row r="40" spans="2:23" ht="15.75" customHeight="1" thickBot="1" x14ac:dyDescent="0.3">
      <c r="B40" s="70" t="s">
        <v>35</v>
      </c>
      <c r="C40" s="71"/>
      <c r="D40" s="72"/>
      <c r="E40" s="46"/>
      <c r="F40" s="46"/>
      <c r="G40" s="48">
        <f>AVERAGE(G5:G11, G18:G24,G31:G37)</f>
        <v>2822.9047619047619</v>
      </c>
      <c r="H40" s="46"/>
      <c r="I40" s="46"/>
      <c r="J40" s="55"/>
      <c r="K40" s="47"/>
      <c r="L40" s="144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3"/>
    </row>
    <row r="41" spans="2:23" ht="15.75" customHeight="1" thickBot="1" x14ac:dyDescent="0.3">
      <c r="B41" s="130"/>
      <c r="C41" s="131"/>
      <c r="D41" s="131"/>
      <c r="E41" s="131"/>
      <c r="F41" s="131"/>
      <c r="G41" s="131"/>
      <c r="H41" s="131"/>
      <c r="I41" s="131"/>
      <c r="J41" s="131"/>
      <c r="K41" s="132"/>
      <c r="L41" s="144"/>
      <c r="M41" s="101" t="s">
        <v>43</v>
      </c>
      <c r="N41" s="102"/>
      <c r="O41" s="102"/>
      <c r="P41" s="102"/>
      <c r="Q41" s="102"/>
      <c r="R41" s="102"/>
      <c r="S41" s="102"/>
      <c r="T41" s="102"/>
      <c r="U41" s="102"/>
      <c r="V41" s="103"/>
      <c r="W41" s="143"/>
    </row>
    <row r="42" spans="2:23" ht="15.75" customHeight="1" thickBot="1" x14ac:dyDescent="0.3">
      <c r="B42" s="75"/>
      <c r="C42" s="76"/>
      <c r="D42" s="76"/>
      <c r="E42" s="76"/>
      <c r="F42" s="76"/>
      <c r="G42" s="76"/>
      <c r="H42" s="76"/>
      <c r="I42" s="76"/>
      <c r="J42" s="76"/>
      <c r="K42" s="78"/>
      <c r="L42" s="144"/>
      <c r="M42" s="104"/>
      <c r="N42" s="105"/>
      <c r="O42" s="105"/>
      <c r="P42" s="105"/>
      <c r="Q42" s="105"/>
      <c r="R42" s="105"/>
      <c r="S42" s="105"/>
      <c r="T42" s="105"/>
      <c r="U42" s="105"/>
      <c r="V42" s="106"/>
      <c r="W42" s="143"/>
    </row>
    <row r="43" spans="2:23" ht="25.5" customHeight="1" thickBot="1" x14ac:dyDescent="0.3">
      <c r="B43" s="28" t="s">
        <v>0</v>
      </c>
      <c r="C43" s="29" t="s">
        <v>1</v>
      </c>
      <c r="D43" s="30" t="s">
        <v>2</v>
      </c>
      <c r="E43" s="30" t="s">
        <v>3</v>
      </c>
      <c r="F43" s="30" t="s">
        <v>41</v>
      </c>
      <c r="G43" s="31" t="s">
        <v>27</v>
      </c>
      <c r="H43" s="32" t="s">
        <v>19</v>
      </c>
      <c r="I43" s="32" t="s">
        <v>20</v>
      </c>
      <c r="J43" s="52" t="s">
        <v>44</v>
      </c>
      <c r="K43" s="52" t="s">
        <v>45</v>
      </c>
      <c r="L43" s="144"/>
      <c r="M43" s="50" t="s">
        <v>31</v>
      </c>
      <c r="N43" s="51"/>
      <c r="O43" s="74" t="s">
        <v>13</v>
      </c>
      <c r="P43" s="74"/>
      <c r="Q43" s="107" t="s">
        <v>32</v>
      </c>
      <c r="R43" s="93"/>
      <c r="S43" s="107" t="s">
        <v>33</v>
      </c>
      <c r="T43" s="93"/>
      <c r="U43" s="121" t="s">
        <v>34</v>
      </c>
      <c r="V43" s="122"/>
      <c r="W43" s="143"/>
    </row>
    <row r="44" spans="2:23" ht="15.75" thickBot="1" x14ac:dyDescent="0.3">
      <c r="B44" s="24" t="s">
        <v>5</v>
      </c>
      <c r="C44" s="1">
        <f>IFERROR((C37+1),"")</f>
        <v>43219</v>
      </c>
      <c r="D44" s="22">
        <v>3590</v>
      </c>
      <c r="E44" s="22">
        <v>3737</v>
      </c>
      <c r="F44" s="22">
        <v>3808</v>
      </c>
      <c r="G44" s="39">
        <v>2422</v>
      </c>
      <c r="H44" s="16">
        <f t="shared" ref="H44:H52" si="12">G44/D44-1</f>
        <v>-0.32534818941504173</v>
      </c>
      <c r="I44" s="16">
        <f t="shared" ref="I44:I52" si="13">G44/E44-1</f>
        <v>-0.35188654000535191</v>
      </c>
      <c r="J44" s="17">
        <f t="shared" ref="J44:J52" si="14">G44/F44-1</f>
        <v>-0.36397058823529416</v>
      </c>
      <c r="K44" s="56">
        <v>1.5900000000000001E-2</v>
      </c>
      <c r="L44" s="144"/>
      <c r="M44" s="79">
        <f>F65</f>
        <v>69514</v>
      </c>
      <c r="N44" s="80"/>
      <c r="O44" s="81">
        <f>G65</f>
        <v>64804</v>
      </c>
      <c r="P44" s="82"/>
      <c r="Q44" s="117">
        <f>M44-O44</f>
        <v>4710</v>
      </c>
      <c r="R44" s="118"/>
      <c r="S44" s="119">
        <v>5</v>
      </c>
      <c r="T44" s="120"/>
      <c r="U44" s="117">
        <f>Q44/S44</f>
        <v>942</v>
      </c>
      <c r="V44" s="123"/>
      <c r="W44" s="143"/>
    </row>
    <row r="45" spans="2:23" x14ac:dyDescent="0.25">
      <c r="B45" s="24" t="s">
        <v>6</v>
      </c>
      <c r="C45" s="1">
        <f t="shared" ref="C45:C50" si="15">IFERROR((C44+1),"")</f>
        <v>43220</v>
      </c>
      <c r="D45" s="22">
        <v>774</v>
      </c>
      <c r="E45" s="22">
        <v>806</v>
      </c>
      <c r="F45" s="22">
        <v>821</v>
      </c>
      <c r="G45" s="39">
        <v>3101</v>
      </c>
      <c r="H45" s="16">
        <f t="shared" si="12"/>
        <v>3.0064599483204137</v>
      </c>
      <c r="I45" s="16">
        <f t="shared" si="13"/>
        <v>2.8473945409429282</v>
      </c>
      <c r="J45" s="17">
        <f t="shared" si="14"/>
        <v>2.7771010962241167</v>
      </c>
      <c r="K45" s="57"/>
      <c r="L45" s="144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3"/>
    </row>
    <row r="46" spans="2:23" x14ac:dyDescent="0.25">
      <c r="B46" s="24" t="s">
        <v>7</v>
      </c>
      <c r="C46" s="1">
        <f t="shared" si="15"/>
        <v>43221</v>
      </c>
      <c r="D46" s="22">
        <v>1548</v>
      </c>
      <c r="E46" s="22">
        <v>1611</v>
      </c>
      <c r="F46" s="22">
        <v>1642</v>
      </c>
      <c r="G46" s="39"/>
      <c r="H46" s="16">
        <f t="shared" si="12"/>
        <v>-1</v>
      </c>
      <c r="I46" s="16">
        <f t="shared" si="13"/>
        <v>-1</v>
      </c>
      <c r="J46" s="17">
        <f t="shared" si="14"/>
        <v>-1</v>
      </c>
      <c r="K46" s="56"/>
      <c r="L46" s="144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</row>
    <row r="47" spans="2:23" x14ac:dyDescent="0.25">
      <c r="B47" s="24" t="s">
        <v>8</v>
      </c>
      <c r="C47" s="1">
        <f t="shared" si="15"/>
        <v>43222</v>
      </c>
      <c r="D47" s="22">
        <v>1797</v>
      </c>
      <c r="E47" s="22">
        <v>1871</v>
      </c>
      <c r="F47" s="22">
        <v>1906</v>
      </c>
      <c r="G47" s="39"/>
      <c r="H47" s="16">
        <f t="shared" si="12"/>
        <v>-1</v>
      </c>
      <c r="I47" s="16">
        <f t="shared" si="13"/>
        <v>-1</v>
      </c>
      <c r="J47" s="17">
        <f t="shared" si="14"/>
        <v>-1</v>
      </c>
      <c r="K47" s="56"/>
      <c r="L47" s="144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</row>
    <row r="48" spans="2:23" x14ac:dyDescent="0.25">
      <c r="B48" s="24" t="s">
        <v>9</v>
      </c>
      <c r="C48" s="1">
        <f t="shared" si="15"/>
        <v>43223</v>
      </c>
      <c r="D48" s="22">
        <v>3193</v>
      </c>
      <c r="E48" s="22">
        <v>3324</v>
      </c>
      <c r="F48" s="22">
        <v>3387</v>
      </c>
      <c r="G48" s="39"/>
      <c r="H48" s="16">
        <f t="shared" si="12"/>
        <v>-1</v>
      </c>
      <c r="I48" s="16">
        <f t="shared" si="13"/>
        <v>-1</v>
      </c>
      <c r="J48" s="17">
        <f t="shared" si="14"/>
        <v>-1</v>
      </c>
      <c r="K48" s="56"/>
      <c r="L48" s="144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</row>
    <row r="49" spans="2:23" x14ac:dyDescent="0.25">
      <c r="B49" s="24" t="s">
        <v>10</v>
      </c>
      <c r="C49" s="1">
        <f t="shared" si="15"/>
        <v>43224</v>
      </c>
      <c r="D49" s="22">
        <v>1699</v>
      </c>
      <c r="E49" s="22">
        <v>1769</v>
      </c>
      <c r="F49" s="22">
        <v>1802</v>
      </c>
      <c r="G49" s="39"/>
      <c r="H49" s="16">
        <f t="shared" si="12"/>
        <v>-1</v>
      </c>
      <c r="I49" s="16">
        <f t="shared" si="13"/>
        <v>-1</v>
      </c>
      <c r="J49" s="17">
        <f t="shared" si="14"/>
        <v>-1</v>
      </c>
      <c r="K49" s="56"/>
      <c r="L49" s="144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</row>
    <row r="50" spans="2:23" ht="15.75" thickBot="1" x14ac:dyDescent="0.3">
      <c r="B50" s="25" t="s">
        <v>11</v>
      </c>
      <c r="C50" s="4">
        <f t="shared" si="15"/>
        <v>43225</v>
      </c>
      <c r="D50" s="22">
        <v>2970</v>
      </c>
      <c r="E50" s="22">
        <v>3092</v>
      </c>
      <c r="F50" s="33">
        <v>3151</v>
      </c>
      <c r="G50" s="40"/>
      <c r="H50" s="16">
        <f t="shared" si="12"/>
        <v>-1</v>
      </c>
      <c r="I50" s="16">
        <f t="shared" si="13"/>
        <v>-1</v>
      </c>
      <c r="J50" s="17">
        <f t="shared" si="14"/>
        <v>-1</v>
      </c>
      <c r="K50" s="56"/>
      <c r="L50" s="144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</row>
    <row r="51" spans="2:23" ht="15.75" thickBot="1" x14ac:dyDescent="0.3">
      <c r="B51" s="5" t="s">
        <v>16</v>
      </c>
      <c r="C51" s="6"/>
      <c r="D51" s="7">
        <f>SUM(D44:D50)</f>
        <v>15571</v>
      </c>
      <c r="E51" s="8">
        <f>SUM(E44:E50)</f>
        <v>16210</v>
      </c>
      <c r="F51" s="14">
        <f>SUM(F44:F50)</f>
        <v>16517</v>
      </c>
      <c r="G51" s="14">
        <f>SUM(G44:G50)</f>
        <v>5523</v>
      </c>
      <c r="H51" s="18">
        <f t="shared" si="12"/>
        <v>-0.64530216427975085</v>
      </c>
      <c r="I51" s="19">
        <f t="shared" si="13"/>
        <v>-0.65928439235040104</v>
      </c>
      <c r="J51" s="19">
        <f t="shared" si="14"/>
        <v>-0.66561724284070956</v>
      </c>
      <c r="K51" s="58">
        <f>AVERAGE(K44:K50)</f>
        <v>1.5900000000000001E-2</v>
      </c>
      <c r="L51" s="144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</row>
    <row r="52" spans="2:23" ht="15.75" thickBot="1" x14ac:dyDescent="0.3">
      <c r="B52" s="141" t="s">
        <v>13</v>
      </c>
      <c r="C52" s="142"/>
      <c r="D52" s="63">
        <f>D51+D39</f>
        <v>65530</v>
      </c>
      <c r="E52" s="64">
        <f>E51+E39</f>
        <v>68216</v>
      </c>
      <c r="F52" s="43">
        <f>F51+F39</f>
        <v>69514</v>
      </c>
      <c r="G52" s="43">
        <f>G51+G39</f>
        <v>64804</v>
      </c>
      <c r="H52" s="44">
        <f t="shared" si="12"/>
        <v>-1.107889516252103E-2</v>
      </c>
      <c r="I52" s="45">
        <f t="shared" si="13"/>
        <v>-5.0017591180954613E-2</v>
      </c>
      <c r="J52" s="45">
        <f t="shared" si="14"/>
        <v>-6.7756135454728583E-2</v>
      </c>
      <c r="K52" s="59">
        <f>AVERAGE(K12, K25, K38, K51)</f>
        <v>1.6292857142857144E-2</v>
      </c>
      <c r="L52" s="144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</row>
    <row r="53" spans="2:23" ht="15.75" thickBot="1" x14ac:dyDescent="0.3">
      <c r="B53" s="70" t="s">
        <v>35</v>
      </c>
      <c r="C53" s="71"/>
      <c r="D53" s="72"/>
      <c r="E53" s="46"/>
      <c r="F53" s="46"/>
      <c r="G53" s="48">
        <f>AVERAGE(G5:G11, G18:G24,G31:G37,G44:G50)</f>
        <v>2817.5652173913045</v>
      </c>
      <c r="H53" s="46"/>
      <c r="I53" s="46"/>
      <c r="J53" s="55"/>
      <c r="K53" s="47"/>
      <c r="L53" s="144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</row>
    <row r="54" spans="2:23" ht="15.75" thickBot="1" x14ac:dyDescent="0.3">
      <c r="B54" s="65"/>
      <c r="C54" s="66"/>
      <c r="D54" s="66"/>
      <c r="E54" s="66"/>
      <c r="F54" s="66"/>
      <c r="G54" s="66"/>
      <c r="H54" s="66"/>
      <c r="I54" s="66"/>
      <c r="J54" s="66"/>
      <c r="K54" s="67"/>
      <c r="L54" s="144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</row>
    <row r="55" spans="2:23" ht="15.75" thickBot="1" x14ac:dyDescent="0.3">
      <c r="B55" s="75"/>
      <c r="C55" s="76"/>
      <c r="D55" s="76"/>
      <c r="E55" s="76"/>
      <c r="F55" s="76"/>
      <c r="G55" s="76"/>
      <c r="H55" s="76"/>
      <c r="I55" s="76"/>
      <c r="J55" s="76"/>
      <c r="K55" s="78"/>
      <c r="L55" s="144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</row>
    <row r="56" spans="2:23" ht="25.5" customHeight="1" thickBot="1" x14ac:dyDescent="0.3">
      <c r="B56" s="28" t="s">
        <v>0</v>
      </c>
      <c r="C56" s="29" t="s">
        <v>1</v>
      </c>
      <c r="D56" s="30" t="s">
        <v>2</v>
      </c>
      <c r="E56" s="30" t="s">
        <v>3</v>
      </c>
      <c r="F56" s="30" t="s">
        <v>41</v>
      </c>
      <c r="G56" s="31" t="s">
        <v>27</v>
      </c>
      <c r="H56" s="32" t="s">
        <v>19</v>
      </c>
      <c r="I56" s="32" t="s">
        <v>20</v>
      </c>
      <c r="J56" s="52" t="s">
        <v>44</v>
      </c>
      <c r="K56" s="52" t="s">
        <v>45</v>
      </c>
      <c r="L56" s="144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</row>
    <row r="57" spans="2:23" x14ac:dyDescent="0.25">
      <c r="B57" s="24" t="s">
        <v>5</v>
      </c>
      <c r="C57" s="1">
        <f>IFERROR((C50+1),"")</f>
        <v>43226</v>
      </c>
      <c r="D57" s="22"/>
      <c r="E57" s="22"/>
      <c r="F57" s="22"/>
      <c r="G57" s="39"/>
      <c r="H57" s="16" t="e">
        <f t="shared" ref="H57:H63" si="16">G57/D57-1</f>
        <v>#DIV/0!</v>
      </c>
      <c r="I57" s="16" t="e">
        <f t="shared" ref="I57:I63" si="17">G57/E57-1</f>
        <v>#DIV/0!</v>
      </c>
      <c r="J57" s="17" t="e">
        <f t="shared" ref="J57:J63" si="18">G57/F57-1</f>
        <v>#DIV/0!</v>
      </c>
      <c r="K57" s="56"/>
      <c r="L57" s="144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</row>
    <row r="58" spans="2:23" x14ac:dyDescent="0.25">
      <c r="B58" s="24" t="s">
        <v>6</v>
      </c>
      <c r="C58" s="1">
        <f t="shared" ref="C58:C63" si="19">IFERROR((C57+1),"")</f>
        <v>43227</v>
      </c>
      <c r="D58" s="22"/>
      <c r="E58" s="22"/>
      <c r="F58" s="22"/>
      <c r="G58" s="39"/>
      <c r="H58" s="16" t="e">
        <f t="shared" si="16"/>
        <v>#DIV/0!</v>
      </c>
      <c r="I58" s="16" t="e">
        <f t="shared" si="17"/>
        <v>#DIV/0!</v>
      </c>
      <c r="J58" s="17" t="e">
        <f t="shared" si="18"/>
        <v>#DIV/0!</v>
      </c>
      <c r="K58" s="57"/>
      <c r="L58" s="144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</row>
    <row r="59" spans="2:23" x14ac:dyDescent="0.25">
      <c r="B59" s="24" t="s">
        <v>7</v>
      </c>
      <c r="C59" s="1">
        <f t="shared" si="19"/>
        <v>43228</v>
      </c>
      <c r="D59" s="22"/>
      <c r="E59" s="22"/>
      <c r="F59" s="22"/>
      <c r="G59" s="39"/>
      <c r="H59" s="16" t="e">
        <f t="shared" si="16"/>
        <v>#DIV/0!</v>
      </c>
      <c r="I59" s="16" t="e">
        <f t="shared" si="17"/>
        <v>#DIV/0!</v>
      </c>
      <c r="J59" s="17" t="e">
        <f t="shared" si="18"/>
        <v>#DIV/0!</v>
      </c>
      <c r="K59" s="56"/>
      <c r="L59" s="144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</row>
    <row r="60" spans="2:23" x14ac:dyDescent="0.25">
      <c r="B60" s="24" t="s">
        <v>8</v>
      </c>
      <c r="C60" s="1">
        <f t="shared" si="19"/>
        <v>43229</v>
      </c>
      <c r="D60" s="22"/>
      <c r="E60" s="22"/>
      <c r="F60" s="22"/>
      <c r="G60" s="39"/>
      <c r="H60" s="16" t="e">
        <f t="shared" si="16"/>
        <v>#DIV/0!</v>
      </c>
      <c r="I60" s="16" t="e">
        <f t="shared" si="17"/>
        <v>#DIV/0!</v>
      </c>
      <c r="J60" s="17" t="e">
        <f t="shared" si="18"/>
        <v>#DIV/0!</v>
      </c>
      <c r="K60" s="56"/>
      <c r="L60" s="144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</row>
    <row r="61" spans="2:23" x14ac:dyDescent="0.25">
      <c r="B61" s="24" t="s">
        <v>9</v>
      </c>
      <c r="C61" s="1">
        <f t="shared" si="19"/>
        <v>43230</v>
      </c>
      <c r="D61" s="22"/>
      <c r="E61" s="22"/>
      <c r="F61" s="22"/>
      <c r="G61" s="39"/>
      <c r="H61" s="16" t="e">
        <f t="shared" si="16"/>
        <v>#DIV/0!</v>
      </c>
      <c r="I61" s="16" t="e">
        <f t="shared" si="17"/>
        <v>#DIV/0!</v>
      </c>
      <c r="J61" s="17" t="e">
        <f t="shared" si="18"/>
        <v>#DIV/0!</v>
      </c>
      <c r="K61" s="56"/>
      <c r="L61" s="144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</row>
    <row r="62" spans="2:23" x14ac:dyDescent="0.25">
      <c r="B62" s="24" t="s">
        <v>10</v>
      </c>
      <c r="C62" s="1">
        <f t="shared" si="19"/>
        <v>43231</v>
      </c>
      <c r="D62" s="22"/>
      <c r="E62" s="22"/>
      <c r="F62" s="22"/>
      <c r="G62" s="39"/>
      <c r="H62" s="16" t="e">
        <f t="shared" si="16"/>
        <v>#DIV/0!</v>
      </c>
      <c r="I62" s="16" t="e">
        <f t="shared" si="17"/>
        <v>#DIV/0!</v>
      </c>
      <c r="J62" s="17" t="e">
        <f t="shared" si="18"/>
        <v>#DIV/0!</v>
      </c>
      <c r="K62" s="56"/>
      <c r="L62" s="144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</row>
    <row r="63" spans="2:23" ht="15.75" thickBot="1" x14ac:dyDescent="0.3">
      <c r="B63" s="25" t="s">
        <v>11</v>
      </c>
      <c r="C63" s="4">
        <f t="shared" si="19"/>
        <v>43232</v>
      </c>
      <c r="D63" s="22"/>
      <c r="E63" s="22"/>
      <c r="F63" s="33"/>
      <c r="G63" s="40"/>
      <c r="H63" s="16" t="e">
        <f t="shared" si="16"/>
        <v>#DIV/0!</v>
      </c>
      <c r="I63" s="16" t="e">
        <f t="shared" si="17"/>
        <v>#DIV/0!</v>
      </c>
      <c r="J63" s="17" t="e">
        <f t="shared" si="18"/>
        <v>#DIV/0!</v>
      </c>
      <c r="K63" s="56"/>
      <c r="L63" s="144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</row>
    <row r="64" spans="2:23" ht="15.75" thickBot="1" x14ac:dyDescent="0.3">
      <c r="B64" s="5" t="s">
        <v>17</v>
      </c>
      <c r="C64" s="6"/>
      <c r="D64" s="7">
        <f>SUM(D57:D63)</f>
        <v>0</v>
      </c>
      <c r="E64" s="8">
        <f>SUM(E57:E63)</f>
        <v>0</v>
      </c>
      <c r="F64" s="14">
        <f>SUM(F57:F63)</f>
        <v>0</v>
      </c>
      <c r="G64" s="14">
        <f>SUM(G57:G63)</f>
        <v>0</v>
      </c>
      <c r="H64" s="18" t="e">
        <f>G64/D64-1</f>
        <v>#DIV/0!</v>
      </c>
      <c r="I64" s="19" t="e">
        <f>G64/E64-1</f>
        <v>#DIV/0!</v>
      </c>
      <c r="J64" s="19" t="e">
        <f>G64/F64-1</f>
        <v>#DIV/0!</v>
      </c>
      <c r="K64" s="58" t="e">
        <f>AVERAGE(K57:K63)</f>
        <v>#DIV/0!</v>
      </c>
      <c r="L64" s="144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</row>
    <row r="65" spans="2:23" ht="15.75" thickBot="1" x14ac:dyDescent="0.3">
      <c r="B65" s="141" t="s">
        <v>13</v>
      </c>
      <c r="C65" s="142"/>
      <c r="D65" s="63">
        <f>D64+D52</f>
        <v>65530</v>
      </c>
      <c r="E65" s="64">
        <f>E64+E52</f>
        <v>68216</v>
      </c>
      <c r="F65" s="43">
        <f>F64+F52</f>
        <v>69514</v>
      </c>
      <c r="G65" s="43">
        <f>G64+G52</f>
        <v>64804</v>
      </c>
      <c r="H65" s="44">
        <f>G65/D65-1</f>
        <v>-1.107889516252103E-2</v>
      </c>
      <c r="I65" s="45">
        <f>G65/E65-1</f>
        <v>-5.0017591180954613E-2</v>
      </c>
      <c r="J65" s="68">
        <f>G65/F65-1</f>
        <v>-6.7756135454728583E-2</v>
      </c>
      <c r="K65" s="59" t="e">
        <f>AVERAGE(K12, K25, K38, K51, K64)</f>
        <v>#DIV/0!</v>
      </c>
      <c r="L65" s="144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</row>
    <row r="66" spans="2:23" ht="15.75" thickBot="1" x14ac:dyDescent="0.3">
      <c r="B66" s="70" t="s">
        <v>35</v>
      </c>
      <c r="C66" s="71"/>
      <c r="D66" s="72"/>
      <c r="E66" s="46"/>
      <c r="F66" s="46"/>
      <c r="G66" s="48">
        <f>AVERAGE(G5:G11, G18:G24,G31:G37, G57:G63)</f>
        <v>2822.9047619047619</v>
      </c>
      <c r="H66" s="46"/>
      <c r="I66" s="46"/>
      <c r="J66" s="55"/>
      <c r="K66" s="47"/>
      <c r="L66" s="144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</row>
    <row r="67" spans="2:23" ht="15.75" thickBot="1" x14ac:dyDescent="0.3">
      <c r="B67" s="65"/>
      <c r="C67" s="66"/>
      <c r="D67" s="66"/>
      <c r="E67" s="66"/>
      <c r="F67" s="66"/>
      <c r="G67" s="66"/>
      <c r="H67" s="66"/>
      <c r="I67" s="66"/>
      <c r="J67" s="66"/>
      <c r="K67" s="67"/>
      <c r="L67" s="144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</row>
    <row r="68" spans="2:23" x14ac:dyDescent="0.25">
      <c r="W68" s="148"/>
    </row>
  </sheetData>
  <mergeCells count="74">
    <mergeCell ref="L2:W3"/>
    <mergeCell ref="L4:L67"/>
    <mergeCell ref="M17:V20"/>
    <mergeCell ref="M45:V67"/>
    <mergeCell ref="W19:W67"/>
    <mergeCell ref="M39:V40"/>
    <mergeCell ref="M33:V34"/>
    <mergeCell ref="M25:V28"/>
    <mergeCell ref="B55:K55"/>
    <mergeCell ref="B66:D66"/>
    <mergeCell ref="B3:K3"/>
    <mergeCell ref="B2:K2"/>
    <mergeCell ref="D15:K15"/>
    <mergeCell ref="B16:K16"/>
    <mergeCell ref="B29:K29"/>
    <mergeCell ref="B28:K28"/>
    <mergeCell ref="B42:K42"/>
    <mergeCell ref="B53:D53"/>
    <mergeCell ref="B13:C13"/>
    <mergeCell ref="B26:C26"/>
    <mergeCell ref="B39:C39"/>
    <mergeCell ref="B52:C52"/>
    <mergeCell ref="B65:C65"/>
    <mergeCell ref="M44:N44"/>
    <mergeCell ref="O44:P44"/>
    <mergeCell ref="Q44:R44"/>
    <mergeCell ref="S44:T44"/>
    <mergeCell ref="U44:V44"/>
    <mergeCell ref="U38:V38"/>
    <mergeCell ref="B40:D40"/>
    <mergeCell ref="M41:V42"/>
    <mergeCell ref="O43:P43"/>
    <mergeCell ref="Q43:R43"/>
    <mergeCell ref="S43:T43"/>
    <mergeCell ref="U43:V43"/>
    <mergeCell ref="B41:K41"/>
    <mergeCell ref="B38:C38"/>
    <mergeCell ref="M38:N38"/>
    <mergeCell ref="O38:P38"/>
    <mergeCell ref="Q38:R38"/>
    <mergeCell ref="S38:T38"/>
    <mergeCell ref="Q32:R32"/>
    <mergeCell ref="S32:T32"/>
    <mergeCell ref="U32:V32"/>
    <mergeCell ref="M37:N37"/>
    <mergeCell ref="O37:P37"/>
    <mergeCell ref="Q37:R37"/>
    <mergeCell ref="S37:T37"/>
    <mergeCell ref="U37:V37"/>
    <mergeCell ref="M35:V36"/>
    <mergeCell ref="B27:D27"/>
    <mergeCell ref="M29:V30"/>
    <mergeCell ref="M31:N31"/>
    <mergeCell ref="O31:P31"/>
    <mergeCell ref="Q31:R31"/>
    <mergeCell ref="S31:T31"/>
    <mergeCell ref="U31:V31"/>
    <mergeCell ref="B25:C25"/>
    <mergeCell ref="M32:N32"/>
    <mergeCell ref="O32:P32"/>
    <mergeCell ref="M24:N24"/>
    <mergeCell ref="O24:P24"/>
    <mergeCell ref="Q24:R24"/>
    <mergeCell ref="S24:T24"/>
    <mergeCell ref="U24:V24"/>
    <mergeCell ref="M4:V16"/>
    <mergeCell ref="B12:C12"/>
    <mergeCell ref="B14:D14"/>
    <mergeCell ref="M21:V22"/>
    <mergeCell ref="M23:N23"/>
    <mergeCell ref="O23:P23"/>
    <mergeCell ref="Q23:R23"/>
    <mergeCell ref="S23:T23"/>
    <mergeCell ref="U23:V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7"/>
  <sheetViews>
    <sheetView workbookViewId="0">
      <selection activeCell="F56" sqref="F56"/>
    </sheetView>
  </sheetViews>
  <sheetFormatPr defaultRowHeight="15" x14ac:dyDescent="0.25"/>
  <cols>
    <col min="2" max="2" width="11.7109375" customWidth="1"/>
    <col min="4" max="4" width="12" customWidth="1"/>
    <col min="5" max="5" width="15.140625" customWidth="1"/>
    <col min="6" max="7" width="13" customWidth="1"/>
    <col min="8" max="8" width="11" customWidth="1"/>
    <col min="9" max="10" width="11.7109375" customWidth="1"/>
    <col min="11" max="11" width="9.140625" customWidth="1"/>
    <col min="14" max="15" width="9.140625" customWidth="1"/>
    <col min="16" max="16" width="10.42578125" customWidth="1"/>
    <col min="17" max="21" width="9.140625" customWidth="1"/>
  </cols>
  <sheetData>
    <row r="1" spans="2:21" ht="15.75" thickBot="1" x14ac:dyDescent="0.3">
      <c r="B1" s="3"/>
      <c r="C1" s="3"/>
      <c r="D1" s="3"/>
      <c r="E1" s="3"/>
      <c r="F1" s="3"/>
      <c r="G1" s="3"/>
      <c r="H1" s="3"/>
      <c r="I1" s="3"/>
      <c r="J1" s="3"/>
    </row>
    <row r="2" spans="2:21" ht="45" customHeight="1" thickBot="1" x14ac:dyDescent="0.3">
      <c r="B2" s="124" t="s">
        <v>38</v>
      </c>
      <c r="C2" s="125"/>
      <c r="D2" s="125"/>
      <c r="E2" s="125"/>
      <c r="F2" s="125"/>
      <c r="G2" s="125"/>
      <c r="H2" s="125"/>
      <c r="I2" s="125"/>
      <c r="J2" s="126"/>
      <c r="L2" s="138" t="s">
        <v>37</v>
      </c>
      <c r="M2" s="139"/>
      <c r="N2" s="139"/>
      <c r="O2" s="139"/>
      <c r="P2" s="139"/>
      <c r="Q2" s="139"/>
      <c r="R2" s="139"/>
      <c r="S2" s="139"/>
      <c r="T2" s="139"/>
      <c r="U2" s="140"/>
    </row>
    <row r="3" spans="2:21" ht="15.75" customHeight="1" thickBot="1" x14ac:dyDescent="0.3">
      <c r="B3" s="75"/>
      <c r="C3" s="76"/>
      <c r="D3" s="76"/>
      <c r="E3" s="76"/>
      <c r="F3" s="77"/>
      <c r="G3" s="77"/>
      <c r="H3" s="76"/>
      <c r="I3" s="76"/>
      <c r="J3" s="78"/>
    </row>
    <row r="4" spans="2:21" ht="24.75" thickBot="1" x14ac:dyDescent="0.3">
      <c r="B4" s="28" t="s">
        <v>0</v>
      </c>
      <c r="C4" s="29" t="s">
        <v>1</v>
      </c>
      <c r="D4" s="30" t="s">
        <v>2</v>
      </c>
      <c r="E4" s="30" t="s">
        <v>3</v>
      </c>
      <c r="F4" s="30" t="s">
        <v>41</v>
      </c>
      <c r="G4" s="31" t="s">
        <v>27</v>
      </c>
      <c r="H4" s="32" t="s">
        <v>19</v>
      </c>
      <c r="I4" s="32" t="s">
        <v>20</v>
      </c>
      <c r="J4" s="13" t="s">
        <v>21</v>
      </c>
      <c r="L4" s="83" t="s">
        <v>23</v>
      </c>
      <c r="M4" s="84"/>
      <c r="N4" s="84"/>
      <c r="O4" s="84"/>
      <c r="P4" s="84"/>
      <c r="Q4" s="84"/>
      <c r="R4" s="84"/>
      <c r="S4" s="84"/>
      <c r="T4" s="84"/>
      <c r="U4" s="85"/>
    </row>
    <row r="5" spans="2:21" x14ac:dyDescent="0.25">
      <c r="B5" s="23" t="s">
        <v>5</v>
      </c>
      <c r="C5" s="12">
        <v>43163</v>
      </c>
      <c r="D5" s="22"/>
      <c r="E5" s="22"/>
      <c r="F5" s="22"/>
      <c r="G5" s="39"/>
      <c r="H5" s="16" t="e">
        <f t="shared" ref="H5:H13" si="0">G5/D5-1</f>
        <v>#DIV/0!</v>
      </c>
      <c r="I5" s="16" t="e">
        <f t="shared" ref="I5:I13" si="1">G5/E5-1</f>
        <v>#DIV/0!</v>
      </c>
      <c r="J5" s="17" t="e">
        <f t="shared" ref="J5:J13" si="2">G5/F5-1</f>
        <v>#DIV/0!</v>
      </c>
      <c r="L5" s="86"/>
      <c r="M5" s="87"/>
      <c r="N5" s="87"/>
      <c r="O5" s="87"/>
      <c r="P5" s="87"/>
      <c r="Q5" s="87"/>
      <c r="R5" s="87"/>
      <c r="S5" s="87"/>
      <c r="T5" s="87"/>
      <c r="U5" s="88"/>
    </row>
    <row r="6" spans="2:21" x14ac:dyDescent="0.25">
      <c r="B6" s="24" t="s">
        <v>6</v>
      </c>
      <c r="C6" s="1">
        <f t="shared" ref="C6:C11" si="3">IFERROR((C5+1),"")</f>
        <v>43164</v>
      </c>
      <c r="D6" s="22"/>
      <c r="E6" s="22"/>
      <c r="F6" s="22"/>
      <c r="G6" s="39"/>
      <c r="H6" s="16" t="e">
        <f t="shared" si="0"/>
        <v>#DIV/0!</v>
      </c>
      <c r="I6" s="16" t="e">
        <f t="shared" si="1"/>
        <v>#DIV/0!</v>
      </c>
      <c r="J6" s="17" t="e">
        <f t="shared" si="2"/>
        <v>#DIV/0!</v>
      </c>
      <c r="L6" s="86"/>
      <c r="M6" s="87"/>
      <c r="N6" s="87"/>
      <c r="O6" s="87"/>
      <c r="P6" s="87"/>
      <c r="Q6" s="87"/>
      <c r="R6" s="87"/>
      <c r="S6" s="87"/>
      <c r="T6" s="87"/>
      <c r="U6" s="88"/>
    </row>
    <row r="7" spans="2:21" x14ac:dyDescent="0.25">
      <c r="B7" s="24" t="s">
        <v>7</v>
      </c>
      <c r="C7" s="1">
        <f t="shared" si="3"/>
        <v>43165</v>
      </c>
      <c r="D7" s="22"/>
      <c r="E7" s="22"/>
      <c r="F7" s="22"/>
      <c r="G7" s="39"/>
      <c r="H7" s="16" t="e">
        <f t="shared" si="0"/>
        <v>#DIV/0!</v>
      </c>
      <c r="I7" s="16" t="e">
        <f t="shared" si="1"/>
        <v>#DIV/0!</v>
      </c>
      <c r="J7" s="17" t="e">
        <f t="shared" si="2"/>
        <v>#DIV/0!</v>
      </c>
      <c r="L7" s="86"/>
      <c r="M7" s="87"/>
      <c r="N7" s="87"/>
      <c r="O7" s="87"/>
      <c r="P7" s="87"/>
      <c r="Q7" s="87"/>
      <c r="R7" s="87"/>
      <c r="S7" s="87"/>
      <c r="T7" s="87"/>
      <c r="U7" s="88"/>
    </row>
    <row r="8" spans="2:21" x14ac:dyDescent="0.25">
      <c r="B8" s="24" t="s">
        <v>8</v>
      </c>
      <c r="C8" s="1">
        <f t="shared" si="3"/>
        <v>43166</v>
      </c>
      <c r="D8" s="22"/>
      <c r="E8" s="22"/>
      <c r="F8" s="22"/>
      <c r="G8" s="39"/>
      <c r="H8" s="16" t="e">
        <f t="shared" si="0"/>
        <v>#DIV/0!</v>
      </c>
      <c r="I8" s="16" t="e">
        <f t="shared" si="1"/>
        <v>#DIV/0!</v>
      </c>
      <c r="J8" s="17" t="e">
        <f t="shared" si="2"/>
        <v>#DIV/0!</v>
      </c>
      <c r="L8" s="86"/>
      <c r="M8" s="87"/>
      <c r="N8" s="87"/>
      <c r="O8" s="87"/>
      <c r="P8" s="87"/>
      <c r="Q8" s="87"/>
      <c r="R8" s="87"/>
      <c r="S8" s="87"/>
      <c r="T8" s="87"/>
      <c r="U8" s="88"/>
    </row>
    <row r="9" spans="2:21" x14ac:dyDescent="0.25">
      <c r="B9" s="24" t="s">
        <v>9</v>
      </c>
      <c r="C9" s="1">
        <f t="shared" si="3"/>
        <v>43167</v>
      </c>
      <c r="D9" s="22"/>
      <c r="E9" s="22"/>
      <c r="F9" s="22"/>
      <c r="G9" s="39"/>
      <c r="H9" s="16" t="e">
        <f t="shared" si="0"/>
        <v>#DIV/0!</v>
      </c>
      <c r="I9" s="16" t="e">
        <f t="shared" si="1"/>
        <v>#DIV/0!</v>
      </c>
      <c r="J9" s="17" t="e">
        <f t="shared" si="2"/>
        <v>#DIV/0!</v>
      </c>
      <c r="L9" s="86"/>
      <c r="M9" s="87"/>
      <c r="N9" s="87"/>
      <c r="O9" s="87"/>
      <c r="P9" s="87"/>
      <c r="Q9" s="87"/>
      <c r="R9" s="87"/>
      <c r="S9" s="87"/>
      <c r="T9" s="87"/>
      <c r="U9" s="88"/>
    </row>
    <row r="10" spans="2:21" x14ac:dyDescent="0.25">
      <c r="B10" s="24" t="s">
        <v>10</v>
      </c>
      <c r="C10" s="1">
        <f t="shared" si="3"/>
        <v>43168</v>
      </c>
      <c r="D10" s="22"/>
      <c r="E10" s="22"/>
      <c r="F10" s="22"/>
      <c r="G10" s="39"/>
      <c r="H10" s="16" t="e">
        <f t="shared" si="0"/>
        <v>#DIV/0!</v>
      </c>
      <c r="I10" s="16" t="e">
        <f t="shared" si="1"/>
        <v>#DIV/0!</v>
      </c>
      <c r="J10" s="17" t="e">
        <f t="shared" si="2"/>
        <v>#DIV/0!</v>
      </c>
      <c r="L10" s="86"/>
      <c r="M10" s="87"/>
      <c r="N10" s="87"/>
      <c r="O10" s="87"/>
      <c r="P10" s="87"/>
      <c r="Q10" s="87"/>
      <c r="R10" s="87"/>
      <c r="S10" s="87"/>
      <c r="T10" s="87"/>
      <c r="U10" s="88"/>
    </row>
    <row r="11" spans="2:21" ht="15.75" thickBot="1" x14ac:dyDescent="0.3">
      <c r="B11" s="25" t="s">
        <v>11</v>
      </c>
      <c r="C11" s="4">
        <f t="shared" si="3"/>
        <v>43169</v>
      </c>
      <c r="D11" s="22"/>
      <c r="E11" s="22"/>
      <c r="F11" s="22"/>
      <c r="G11" s="39"/>
      <c r="H11" s="16" t="e">
        <f t="shared" si="0"/>
        <v>#DIV/0!</v>
      </c>
      <c r="I11" s="16" t="e">
        <f t="shared" si="1"/>
        <v>#DIV/0!</v>
      </c>
      <c r="J11" s="17" t="e">
        <f t="shared" si="2"/>
        <v>#DIV/0!</v>
      </c>
      <c r="L11" s="86"/>
      <c r="M11" s="87"/>
      <c r="N11" s="87"/>
      <c r="O11" s="87"/>
      <c r="P11" s="87"/>
      <c r="Q11" s="87"/>
      <c r="R11" s="87"/>
      <c r="S11" s="87"/>
      <c r="T11" s="87"/>
      <c r="U11" s="88"/>
    </row>
    <row r="12" spans="2:21" x14ac:dyDescent="0.25">
      <c r="B12" s="127" t="s">
        <v>12</v>
      </c>
      <c r="C12" s="128"/>
      <c r="D12" s="14">
        <f>SUM(D5:D11)</f>
        <v>0</v>
      </c>
      <c r="E12" s="14">
        <f>SUM(E5:E11)</f>
        <v>0</v>
      </c>
      <c r="F12" s="14">
        <f>SUM(F5:F11)</f>
        <v>0</v>
      </c>
      <c r="G12" s="14">
        <f>SUM(G5:G11)</f>
        <v>0</v>
      </c>
      <c r="H12" s="18" t="e">
        <f t="shared" si="0"/>
        <v>#DIV/0!</v>
      </c>
      <c r="I12" s="19" t="e">
        <f t="shared" si="1"/>
        <v>#DIV/0!</v>
      </c>
      <c r="J12" s="19" t="e">
        <f t="shared" si="2"/>
        <v>#DIV/0!</v>
      </c>
      <c r="L12" s="86"/>
      <c r="M12" s="87"/>
      <c r="N12" s="87"/>
      <c r="O12" s="87"/>
      <c r="P12" s="87"/>
      <c r="Q12" s="87"/>
      <c r="R12" s="87"/>
      <c r="S12" s="87"/>
      <c r="T12" s="87"/>
      <c r="U12" s="88"/>
    </row>
    <row r="13" spans="2:21" ht="15.75" thickBot="1" x14ac:dyDescent="0.3">
      <c r="B13" s="41" t="s">
        <v>13</v>
      </c>
      <c r="C13" s="42"/>
      <c r="D13" s="43">
        <f>D12</f>
        <v>0</v>
      </c>
      <c r="E13" s="43">
        <f>E12</f>
        <v>0</v>
      </c>
      <c r="F13" s="43">
        <f>F12</f>
        <v>0</v>
      </c>
      <c r="G13" s="43">
        <f>SUM(G12)</f>
        <v>0</v>
      </c>
      <c r="H13" s="44" t="e">
        <f t="shared" si="0"/>
        <v>#DIV/0!</v>
      </c>
      <c r="I13" s="45" t="e">
        <f t="shared" si="1"/>
        <v>#DIV/0!</v>
      </c>
      <c r="J13" s="45" t="e">
        <f t="shared" si="2"/>
        <v>#DIV/0!</v>
      </c>
      <c r="L13" s="86"/>
      <c r="M13" s="87"/>
      <c r="N13" s="87"/>
      <c r="O13" s="87"/>
      <c r="P13" s="87"/>
      <c r="Q13" s="87"/>
      <c r="R13" s="87"/>
      <c r="S13" s="87"/>
      <c r="T13" s="87"/>
      <c r="U13" s="88"/>
    </row>
    <row r="14" spans="2:21" ht="15.75" thickBot="1" x14ac:dyDescent="0.3">
      <c r="B14" s="70" t="s">
        <v>35</v>
      </c>
      <c r="C14" s="71"/>
      <c r="D14" s="72"/>
      <c r="E14" s="46"/>
      <c r="F14" s="46"/>
      <c r="G14" s="48" t="e">
        <f>AVERAGE(G5:G11)</f>
        <v>#DIV/0!</v>
      </c>
      <c r="H14" s="46"/>
      <c r="I14" s="46"/>
      <c r="J14" s="47"/>
      <c r="L14" s="86"/>
      <c r="M14" s="87"/>
      <c r="N14" s="87"/>
      <c r="O14" s="87"/>
      <c r="P14" s="87"/>
      <c r="Q14" s="87"/>
      <c r="R14" s="87"/>
      <c r="S14" s="87"/>
      <c r="T14" s="87"/>
      <c r="U14" s="88"/>
    </row>
    <row r="15" spans="2:21" ht="15.75" thickBot="1" x14ac:dyDescent="0.3">
      <c r="B15" s="34"/>
      <c r="C15" s="35"/>
      <c r="D15" s="36"/>
      <c r="E15" s="36"/>
      <c r="F15" s="36"/>
      <c r="G15" s="36"/>
      <c r="H15" s="37"/>
      <c r="I15" s="37"/>
      <c r="J15" s="38"/>
      <c r="L15" s="86"/>
      <c r="M15" s="87"/>
      <c r="N15" s="87"/>
      <c r="O15" s="87"/>
      <c r="P15" s="87"/>
      <c r="Q15" s="87"/>
      <c r="R15" s="87"/>
      <c r="S15" s="87"/>
      <c r="T15" s="87"/>
      <c r="U15" s="88"/>
    </row>
    <row r="16" spans="2:21" ht="15.75" thickBot="1" x14ac:dyDescent="0.3">
      <c r="B16" s="75"/>
      <c r="C16" s="76"/>
      <c r="D16" s="76"/>
      <c r="E16" s="76"/>
      <c r="F16" s="77"/>
      <c r="G16" s="77"/>
      <c r="H16" s="76"/>
      <c r="I16" s="76"/>
      <c r="J16" s="78"/>
      <c r="L16" s="89"/>
      <c r="M16" s="90"/>
      <c r="N16" s="90"/>
      <c r="O16" s="90"/>
      <c r="P16" s="90"/>
      <c r="Q16" s="90"/>
      <c r="R16" s="90"/>
      <c r="S16" s="90"/>
      <c r="T16" s="90"/>
      <c r="U16" s="91"/>
    </row>
    <row r="17" spans="2:21" ht="24" customHeight="1" thickBot="1" x14ac:dyDescent="0.3">
      <c r="B17" s="28" t="s">
        <v>0</v>
      </c>
      <c r="C17" s="29" t="s">
        <v>1</v>
      </c>
      <c r="D17" s="30" t="s">
        <v>2</v>
      </c>
      <c r="E17" s="30" t="s">
        <v>3</v>
      </c>
      <c r="F17" s="30" t="s">
        <v>41</v>
      </c>
      <c r="G17" s="31" t="s">
        <v>27</v>
      </c>
      <c r="H17" s="32" t="s">
        <v>19</v>
      </c>
      <c r="I17" s="32" t="s">
        <v>20</v>
      </c>
      <c r="J17" s="13" t="s">
        <v>21</v>
      </c>
    </row>
    <row r="18" spans="2:21" x14ac:dyDescent="0.25">
      <c r="B18" s="24" t="s">
        <v>5</v>
      </c>
      <c r="C18" s="1">
        <f>IFERROR((C11+1),"")</f>
        <v>43170</v>
      </c>
      <c r="D18" s="22"/>
      <c r="E18" s="22"/>
      <c r="F18" s="22"/>
      <c r="G18" s="39"/>
      <c r="H18" s="16" t="e">
        <f t="shared" ref="H18:H26" si="4">G18/D18-1</f>
        <v>#DIV/0!</v>
      </c>
      <c r="I18" s="16" t="e">
        <f t="shared" ref="I18:I26" si="5">G18/E18-1</f>
        <v>#DIV/0!</v>
      </c>
      <c r="J18" s="17" t="e">
        <f t="shared" ref="J18:J26" si="6">G18/F18-1</f>
        <v>#DIV/0!</v>
      </c>
    </row>
    <row r="19" spans="2:21" x14ac:dyDescent="0.25">
      <c r="B19" s="24" t="s">
        <v>6</v>
      </c>
      <c r="C19" s="1">
        <f t="shared" ref="C19:C24" si="7">IFERROR((C18+1),"")</f>
        <v>43171</v>
      </c>
      <c r="D19" s="22"/>
      <c r="E19" s="22"/>
      <c r="F19" s="22"/>
      <c r="G19" s="39"/>
      <c r="H19" s="16" t="e">
        <f t="shared" si="4"/>
        <v>#DIV/0!</v>
      </c>
      <c r="I19" s="16" t="e">
        <f t="shared" si="5"/>
        <v>#DIV/0!</v>
      </c>
      <c r="J19" s="17" t="e">
        <f t="shared" si="6"/>
        <v>#DIV/0!</v>
      </c>
    </row>
    <row r="20" spans="2:21" ht="15.75" thickBot="1" x14ac:dyDescent="0.3">
      <c r="B20" s="24" t="s">
        <v>7</v>
      </c>
      <c r="C20" s="1">
        <f t="shared" si="7"/>
        <v>43172</v>
      </c>
      <c r="D20" s="22"/>
      <c r="E20" s="22"/>
      <c r="F20" s="22"/>
      <c r="G20" s="39"/>
      <c r="H20" s="16" t="e">
        <f t="shared" si="4"/>
        <v>#DIV/0!</v>
      </c>
      <c r="I20" s="16" t="e">
        <f t="shared" si="5"/>
        <v>#DIV/0!</v>
      </c>
      <c r="J20" s="17" t="e">
        <f t="shared" si="6"/>
        <v>#DIV/0!</v>
      </c>
      <c r="L20" s="26"/>
      <c r="M20" s="26"/>
      <c r="N20" s="26"/>
      <c r="O20" s="26"/>
      <c r="P20" s="26"/>
      <c r="Q20" s="26"/>
      <c r="R20" s="26"/>
      <c r="S20" s="26"/>
    </row>
    <row r="21" spans="2:21" ht="15" customHeight="1" x14ac:dyDescent="0.25">
      <c r="B21" s="24" t="s">
        <v>8</v>
      </c>
      <c r="C21" s="1">
        <f t="shared" si="7"/>
        <v>43173</v>
      </c>
      <c r="D21" s="22"/>
      <c r="E21" s="22"/>
      <c r="F21" s="22"/>
      <c r="G21" s="39"/>
      <c r="H21" s="16" t="e">
        <f t="shared" si="4"/>
        <v>#DIV/0!</v>
      </c>
      <c r="I21" s="16" t="e">
        <f t="shared" si="5"/>
        <v>#DIV/0!</v>
      </c>
      <c r="J21" s="17" t="e">
        <f t="shared" si="6"/>
        <v>#DIV/0!</v>
      </c>
      <c r="L21" s="95" t="s">
        <v>24</v>
      </c>
      <c r="M21" s="96"/>
      <c r="N21" s="96"/>
      <c r="O21" s="96"/>
      <c r="P21" s="96"/>
      <c r="Q21" s="96"/>
      <c r="R21" s="96"/>
      <c r="S21" s="96"/>
      <c r="T21" s="96"/>
      <c r="U21" s="97"/>
    </row>
    <row r="22" spans="2:21" ht="15.75" thickBot="1" x14ac:dyDescent="0.3">
      <c r="B22" s="24" t="s">
        <v>9</v>
      </c>
      <c r="C22" s="1">
        <f t="shared" si="7"/>
        <v>43174</v>
      </c>
      <c r="D22" s="22"/>
      <c r="E22" s="22"/>
      <c r="F22" s="22"/>
      <c r="G22" s="39"/>
      <c r="H22" s="16" t="e">
        <f t="shared" si="4"/>
        <v>#DIV/0!</v>
      </c>
      <c r="I22" s="16" t="e">
        <f t="shared" si="5"/>
        <v>#DIV/0!</v>
      </c>
      <c r="J22" s="17" t="e">
        <f t="shared" si="6"/>
        <v>#DIV/0!</v>
      </c>
      <c r="L22" s="98"/>
      <c r="M22" s="99"/>
      <c r="N22" s="99"/>
      <c r="O22" s="99"/>
      <c r="P22" s="99"/>
      <c r="Q22" s="99"/>
      <c r="R22" s="99"/>
      <c r="S22" s="99"/>
      <c r="T22" s="99"/>
      <c r="U22" s="100"/>
    </row>
    <row r="23" spans="2:21" x14ac:dyDescent="0.25">
      <c r="B23" s="24" t="s">
        <v>10</v>
      </c>
      <c r="C23" s="1">
        <f t="shared" si="7"/>
        <v>43175</v>
      </c>
      <c r="D23" s="22"/>
      <c r="E23" s="22"/>
      <c r="F23" s="22"/>
      <c r="G23" s="39"/>
      <c r="H23" s="16" t="e">
        <f t="shared" si="4"/>
        <v>#DIV/0!</v>
      </c>
      <c r="I23" s="16" t="e">
        <f t="shared" si="5"/>
        <v>#DIV/0!</v>
      </c>
      <c r="J23" s="17" t="e">
        <f t="shared" si="6"/>
        <v>#DIV/0!</v>
      </c>
      <c r="L23" s="92" t="s">
        <v>25</v>
      </c>
      <c r="M23" s="93"/>
      <c r="N23" s="107" t="s">
        <v>26</v>
      </c>
      <c r="O23" s="93"/>
      <c r="P23" s="115" t="s">
        <v>27</v>
      </c>
      <c r="Q23" s="116"/>
      <c r="R23" s="107" t="s">
        <v>28</v>
      </c>
      <c r="S23" s="93"/>
      <c r="T23" s="107" t="s">
        <v>29</v>
      </c>
      <c r="U23" s="114"/>
    </row>
    <row r="24" spans="2:21" ht="15.75" thickBot="1" x14ac:dyDescent="0.3">
      <c r="B24" s="25" t="s">
        <v>11</v>
      </c>
      <c r="C24" s="4">
        <f t="shared" si="7"/>
        <v>43176</v>
      </c>
      <c r="D24" s="22"/>
      <c r="E24" s="22"/>
      <c r="F24" s="22"/>
      <c r="G24" s="39"/>
      <c r="H24" s="16" t="e">
        <f t="shared" si="4"/>
        <v>#DIV/0!</v>
      </c>
      <c r="I24" s="16" t="e">
        <f t="shared" si="5"/>
        <v>#DIV/0!</v>
      </c>
      <c r="J24" s="17" t="e">
        <f t="shared" si="6"/>
        <v>#DIV/0!</v>
      </c>
      <c r="L24" s="113"/>
      <c r="M24" s="112"/>
      <c r="N24" s="111"/>
      <c r="O24" s="112"/>
      <c r="P24" s="111"/>
      <c r="Q24" s="112"/>
      <c r="R24" s="108" t="e">
        <f>P24/L24</f>
        <v>#DIV/0!</v>
      </c>
      <c r="S24" s="109"/>
      <c r="T24" s="108" t="e">
        <f>P24/N24</f>
        <v>#DIV/0!</v>
      </c>
      <c r="U24" s="110"/>
    </row>
    <row r="25" spans="2:21" x14ac:dyDescent="0.25">
      <c r="B25" s="127" t="s">
        <v>14</v>
      </c>
      <c r="C25" s="129"/>
      <c r="D25" s="7">
        <f>SUM(D18:D24)</f>
        <v>0</v>
      </c>
      <c r="E25" s="8">
        <f>SUM(E18:E24)</f>
        <v>0</v>
      </c>
      <c r="F25" s="14">
        <f>SUM(F18:F24)</f>
        <v>0</v>
      </c>
      <c r="G25" s="14">
        <f>SUM(G18:G24)</f>
        <v>0</v>
      </c>
      <c r="H25" s="18" t="e">
        <f t="shared" si="4"/>
        <v>#DIV/0!</v>
      </c>
      <c r="I25" s="19" t="e">
        <f t="shared" si="5"/>
        <v>#DIV/0!</v>
      </c>
      <c r="J25" s="19" t="e">
        <f t="shared" si="6"/>
        <v>#DIV/0!</v>
      </c>
      <c r="L25" s="94"/>
      <c r="M25" s="94"/>
      <c r="N25" s="94"/>
      <c r="O25" s="94"/>
      <c r="P25" s="94"/>
      <c r="Q25" s="94"/>
      <c r="R25" s="94"/>
      <c r="S25" s="94"/>
      <c r="T25" s="94"/>
      <c r="U25" s="94"/>
    </row>
    <row r="26" spans="2:21" ht="15.75" thickBot="1" x14ac:dyDescent="0.3">
      <c r="B26" s="2" t="s">
        <v>13</v>
      </c>
      <c r="C26" s="9"/>
      <c r="D26" s="10">
        <f>D25+D13</f>
        <v>0</v>
      </c>
      <c r="E26" s="11">
        <f>E25+E13</f>
        <v>0</v>
      </c>
      <c r="F26" s="15">
        <f>F25+F13</f>
        <v>0</v>
      </c>
      <c r="G26" s="15">
        <f>G25+G13</f>
        <v>0</v>
      </c>
      <c r="H26" s="44" t="e">
        <f t="shared" si="4"/>
        <v>#DIV/0!</v>
      </c>
      <c r="I26" s="45" t="e">
        <f t="shared" si="5"/>
        <v>#DIV/0!</v>
      </c>
      <c r="J26" s="45" t="e">
        <f t="shared" si="6"/>
        <v>#DIV/0!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2:21" ht="15.75" thickBot="1" x14ac:dyDescent="0.3">
      <c r="B27" s="70" t="s">
        <v>35</v>
      </c>
      <c r="C27" s="71"/>
      <c r="D27" s="72"/>
      <c r="E27" s="46"/>
      <c r="F27" s="46"/>
      <c r="G27" s="48" t="e">
        <f>AVERAGE(G5:G11, G18:G24)</f>
        <v>#DIV/0!</v>
      </c>
      <c r="H27" s="46"/>
      <c r="I27" s="46"/>
      <c r="J27" s="4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2:21" ht="15.75" customHeight="1" thickBot="1" x14ac:dyDescent="0.3">
      <c r="B28" s="34"/>
      <c r="C28" s="35"/>
      <c r="D28" s="36"/>
      <c r="E28" s="36"/>
      <c r="F28" s="36"/>
      <c r="G28" s="36"/>
      <c r="H28" s="37"/>
      <c r="I28" s="37"/>
      <c r="J28" s="38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2:21" ht="15.75" customHeight="1" thickBot="1" x14ac:dyDescent="0.3">
      <c r="B29" s="75"/>
      <c r="C29" s="76"/>
      <c r="D29" s="76"/>
      <c r="E29" s="76"/>
      <c r="F29" s="77"/>
      <c r="G29" s="77"/>
      <c r="H29" s="76"/>
      <c r="I29" s="76"/>
      <c r="J29" s="78"/>
      <c r="L29" s="101" t="s">
        <v>30</v>
      </c>
      <c r="M29" s="102"/>
      <c r="N29" s="102"/>
      <c r="O29" s="102"/>
      <c r="P29" s="102"/>
      <c r="Q29" s="102"/>
      <c r="R29" s="102"/>
      <c r="S29" s="102"/>
      <c r="T29" s="102"/>
      <c r="U29" s="103"/>
    </row>
    <row r="30" spans="2:21" ht="24.75" customHeight="1" thickBot="1" x14ac:dyDescent="0.3">
      <c r="B30" s="28" t="s">
        <v>0</v>
      </c>
      <c r="C30" s="29" t="s">
        <v>1</v>
      </c>
      <c r="D30" s="30" t="s">
        <v>2</v>
      </c>
      <c r="E30" s="30" t="s">
        <v>3</v>
      </c>
      <c r="F30" s="30" t="s">
        <v>41</v>
      </c>
      <c r="G30" s="31" t="s">
        <v>27</v>
      </c>
      <c r="H30" s="32" t="s">
        <v>19</v>
      </c>
      <c r="I30" s="32" t="s">
        <v>20</v>
      </c>
      <c r="J30" s="13" t="s">
        <v>21</v>
      </c>
      <c r="L30" s="104"/>
      <c r="M30" s="105"/>
      <c r="N30" s="105"/>
      <c r="O30" s="105"/>
      <c r="P30" s="105"/>
      <c r="Q30" s="105"/>
      <c r="R30" s="105"/>
      <c r="S30" s="105"/>
      <c r="T30" s="105"/>
      <c r="U30" s="106"/>
    </row>
    <row r="31" spans="2:21" x14ac:dyDescent="0.25">
      <c r="B31" s="24" t="s">
        <v>5</v>
      </c>
      <c r="C31" s="1">
        <f>IFERROR((C24+1),"")</f>
        <v>43177</v>
      </c>
      <c r="D31" s="22"/>
      <c r="E31" s="22"/>
      <c r="F31" s="22"/>
      <c r="G31" s="49"/>
      <c r="H31" s="16" t="e">
        <f t="shared" ref="H31:H39" si="8">G31/D31-1</f>
        <v>#DIV/0!</v>
      </c>
      <c r="I31" s="16" t="e">
        <f t="shared" ref="I31:I39" si="9">G31/E31-1</f>
        <v>#DIV/0!</v>
      </c>
      <c r="J31" s="17" t="e">
        <f t="shared" ref="J31:J39" si="10">G31/F31-1</f>
        <v>#DIV/0!</v>
      </c>
      <c r="L31" s="73" t="s">
        <v>31</v>
      </c>
      <c r="M31" s="74"/>
      <c r="N31" s="74" t="s">
        <v>13</v>
      </c>
      <c r="O31" s="74"/>
      <c r="P31" s="107" t="s">
        <v>32</v>
      </c>
      <c r="Q31" s="93"/>
      <c r="R31" s="107" t="s">
        <v>33</v>
      </c>
      <c r="S31" s="93"/>
      <c r="T31" s="121" t="s">
        <v>34</v>
      </c>
      <c r="U31" s="122"/>
    </row>
    <row r="32" spans="2:21" ht="15.75" thickBot="1" x14ac:dyDescent="0.3">
      <c r="B32" s="24" t="s">
        <v>6</v>
      </c>
      <c r="C32" s="1">
        <f t="shared" ref="C32:C37" si="11">IFERROR((C31+1),"")</f>
        <v>43178</v>
      </c>
      <c r="D32" s="22"/>
      <c r="E32" s="22"/>
      <c r="F32" s="22"/>
      <c r="G32" s="39"/>
      <c r="H32" s="16" t="e">
        <f t="shared" si="8"/>
        <v>#DIV/0!</v>
      </c>
      <c r="I32" s="16" t="e">
        <f t="shared" si="9"/>
        <v>#DIV/0!</v>
      </c>
      <c r="J32" s="17" t="e">
        <f t="shared" si="10"/>
        <v>#DIV/0!</v>
      </c>
      <c r="L32" s="79">
        <f>D65</f>
        <v>0</v>
      </c>
      <c r="M32" s="80"/>
      <c r="N32" s="81">
        <f>G65</f>
        <v>0</v>
      </c>
      <c r="O32" s="82"/>
      <c r="P32" s="117">
        <f>L32-N32</f>
        <v>0</v>
      </c>
      <c r="Q32" s="118"/>
      <c r="R32" s="119"/>
      <c r="S32" s="120"/>
      <c r="T32" s="117" t="e">
        <f>P32/R32</f>
        <v>#DIV/0!</v>
      </c>
      <c r="U32" s="123"/>
    </row>
    <row r="33" spans="2:10" x14ac:dyDescent="0.25">
      <c r="B33" s="24" t="s">
        <v>7</v>
      </c>
      <c r="C33" s="1">
        <f t="shared" si="11"/>
        <v>43179</v>
      </c>
      <c r="D33" s="22"/>
      <c r="E33" s="22"/>
      <c r="F33" s="22"/>
      <c r="G33" s="39"/>
      <c r="H33" s="16" t="e">
        <f t="shared" si="8"/>
        <v>#DIV/0!</v>
      </c>
      <c r="I33" s="16" t="e">
        <f t="shared" si="9"/>
        <v>#DIV/0!</v>
      </c>
      <c r="J33" s="17" t="e">
        <f t="shared" si="10"/>
        <v>#DIV/0!</v>
      </c>
    </row>
    <row r="34" spans="2:10" x14ac:dyDescent="0.25">
      <c r="B34" s="24" t="s">
        <v>8</v>
      </c>
      <c r="C34" s="1">
        <f t="shared" si="11"/>
        <v>43180</v>
      </c>
      <c r="D34" s="22"/>
      <c r="E34" s="22"/>
      <c r="F34" s="22"/>
      <c r="G34" s="39"/>
      <c r="H34" s="16" t="e">
        <f t="shared" si="8"/>
        <v>#DIV/0!</v>
      </c>
      <c r="I34" s="16" t="e">
        <f t="shared" si="9"/>
        <v>#DIV/0!</v>
      </c>
      <c r="J34" s="17" t="e">
        <f t="shared" si="10"/>
        <v>#DIV/0!</v>
      </c>
    </row>
    <row r="35" spans="2:10" ht="15" customHeight="1" x14ac:dyDescent="0.25">
      <c r="B35" s="24" t="s">
        <v>9</v>
      </c>
      <c r="C35" s="1">
        <f t="shared" si="11"/>
        <v>43181</v>
      </c>
      <c r="D35" s="22"/>
      <c r="E35" s="22"/>
      <c r="F35" s="22"/>
      <c r="G35" s="39"/>
      <c r="H35" s="16" t="e">
        <f t="shared" si="8"/>
        <v>#DIV/0!</v>
      </c>
      <c r="I35" s="16" t="e">
        <f t="shared" si="9"/>
        <v>#DIV/0!</v>
      </c>
      <c r="J35" s="17" t="e">
        <f t="shared" si="10"/>
        <v>#DIV/0!</v>
      </c>
    </row>
    <row r="36" spans="2:10" x14ac:dyDescent="0.25">
      <c r="B36" s="24" t="s">
        <v>10</v>
      </c>
      <c r="C36" s="1">
        <f t="shared" si="11"/>
        <v>43182</v>
      </c>
      <c r="D36" s="22"/>
      <c r="E36" s="22"/>
      <c r="F36" s="22"/>
      <c r="G36" s="39"/>
      <c r="H36" s="16" t="e">
        <f t="shared" si="8"/>
        <v>#DIV/0!</v>
      </c>
      <c r="I36" s="16" t="e">
        <f t="shared" si="9"/>
        <v>#DIV/0!</v>
      </c>
      <c r="J36" s="17" t="e">
        <f t="shared" si="10"/>
        <v>#DIV/0!</v>
      </c>
    </row>
    <row r="37" spans="2:10" ht="15.75" thickBot="1" x14ac:dyDescent="0.3">
      <c r="B37" s="25" t="s">
        <v>11</v>
      </c>
      <c r="C37" s="4">
        <f t="shared" si="11"/>
        <v>43183</v>
      </c>
      <c r="D37" s="22"/>
      <c r="E37" s="22"/>
      <c r="F37" s="33"/>
      <c r="G37" s="40"/>
      <c r="H37" s="16" t="e">
        <f t="shared" si="8"/>
        <v>#DIV/0!</v>
      </c>
      <c r="I37" s="16" t="e">
        <f t="shared" si="9"/>
        <v>#DIV/0!</v>
      </c>
      <c r="J37" s="17" t="e">
        <f t="shared" si="10"/>
        <v>#DIV/0!</v>
      </c>
    </row>
    <row r="38" spans="2:10" x14ac:dyDescent="0.25">
      <c r="B38" s="127" t="s">
        <v>15</v>
      </c>
      <c r="C38" s="129"/>
      <c r="D38" s="7">
        <f>SUM(D31:D37)</f>
        <v>0</v>
      </c>
      <c r="E38" s="8">
        <f>SUM(E31:E37)</f>
        <v>0</v>
      </c>
      <c r="F38" s="14">
        <f>SUM(F31:F37)</f>
        <v>0</v>
      </c>
      <c r="G38" s="14">
        <f>SUM(G31:G37)</f>
        <v>0</v>
      </c>
      <c r="H38" s="18" t="e">
        <f t="shared" si="8"/>
        <v>#DIV/0!</v>
      </c>
      <c r="I38" s="19" t="e">
        <f t="shared" si="9"/>
        <v>#DIV/0!</v>
      </c>
      <c r="J38" s="19" t="e">
        <f t="shared" si="10"/>
        <v>#DIV/0!</v>
      </c>
    </row>
    <row r="39" spans="2:10" ht="15.75" thickBot="1" x14ac:dyDescent="0.3">
      <c r="B39" s="2" t="s">
        <v>13</v>
      </c>
      <c r="C39" s="9"/>
      <c r="D39" s="10">
        <f>D38+D26</f>
        <v>0</v>
      </c>
      <c r="E39" s="11">
        <f>E38+E26</f>
        <v>0</v>
      </c>
      <c r="F39" s="15">
        <f>F38+F26</f>
        <v>0</v>
      </c>
      <c r="G39" s="15">
        <f>G38+G26</f>
        <v>0</v>
      </c>
      <c r="H39" s="44" t="e">
        <f t="shared" si="8"/>
        <v>#DIV/0!</v>
      </c>
      <c r="I39" s="45" t="e">
        <f t="shared" si="9"/>
        <v>#DIV/0!</v>
      </c>
      <c r="J39" s="45" t="e">
        <f t="shared" si="10"/>
        <v>#DIV/0!</v>
      </c>
    </row>
    <row r="40" spans="2:10" ht="15.75" thickBot="1" x14ac:dyDescent="0.3">
      <c r="B40" s="70" t="s">
        <v>35</v>
      </c>
      <c r="C40" s="71"/>
      <c r="D40" s="72"/>
      <c r="E40" s="46"/>
      <c r="F40" s="46"/>
      <c r="G40" s="48" t="e">
        <f>AVERAGE(G5:G11, G18:G24,G31:G37)</f>
        <v>#DIV/0!</v>
      </c>
      <c r="H40" s="46"/>
      <c r="I40" s="46"/>
      <c r="J40" s="47"/>
    </row>
    <row r="41" spans="2:10" ht="15.75" thickBot="1" x14ac:dyDescent="0.3">
      <c r="B41" s="34"/>
      <c r="C41" s="35"/>
      <c r="D41" s="36"/>
      <c r="E41" s="36"/>
      <c r="F41" s="36"/>
      <c r="G41" s="36"/>
      <c r="H41" s="37"/>
      <c r="I41" s="37"/>
      <c r="J41" s="38"/>
    </row>
    <row r="42" spans="2:10" ht="15.75" thickBot="1" x14ac:dyDescent="0.3">
      <c r="B42" s="75"/>
      <c r="C42" s="76"/>
      <c r="D42" s="76"/>
      <c r="E42" s="76"/>
      <c r="F42" s="77"/>
      <c r="G42" s="77"/>
      <c r="H42" s="76"/>
      <c r="I42" s="76"/>
      <c r="J42" s="78"/>
    </row>
    <row r="43" spans="2:10" ht="24.75" customHeight="1" thickBot="1" x14ac:dyDescent="0.3">
      <c r="B43" s="28" t="s">
        <v>0</v>
      </c>
      <c r="C43" s="29" t="s">
        <v>1</v>
      </c>
      <c r="D43" s="30" t="s">
        <v>2</v>
      </c>
      <c r="E43" s="30" t="s">
        <v>3</v>
      </c>
      <c r="F43" s="30" t="s">
        <v>41</v>
      </c>
      <c r="G43" s="31" t="s">
        <v>27</v>
      </c>
      <c r="H43" s="32" t="s">
        <v>19</v>
      </c>
      <c r="I43" s="32" t="s">
        <v>20</v>
      </c>
      <c r="J43" s="13" t="s">
        <v>21</v>
      </c>
    </row>
    <row r="44" spans="2:10" x14ac:dyDescent="0.25">
      <c r="B44" s="24" t="s">
        <v>5</v>
      </c>
      <c r="C44" s="1">
        <f>IFERROR((C37+1),"")</f>
        <v>43184</v>
      </c>
      <c r="D44" s="22"/>
      <c r="E44" s="22"/>
      <c r="F44" s="22"/>
      <c r="G44" s="39"/>
      <c r="H44" s="16" t="e">
        <f t="shared" ref="H44:H52" si="12">G44/D44-1</f>
        <v>#DIV/0!</v>
      </c>
      <c r="I44" s="16" t="e">
        <f t="shared" ref="I44:I52" si="13">G44/E44-1</f>
        <v>#DIV/0!</v>
      </c>
      <c r="J44" s="17" t="e">
        <f t="shared" ref="J44:J52" si="14">G44/F44-1</f>
        <v>#DIV/0!</v>
      </c>
    </row>
    <row r="45" spans="2:10" x14ac:dyDescent="0.25">
      <c r="B45" s="24" t="s">
        <v>6</v>
      </c>
      <c r="C45" s="1">
        <f t="shared" ref="C45:C50" si="15">IFERROR((C44+1),"")</f>
        <v>43185</v>
      </c>
      <c r="D45" s="22"/>
      <c r="E45" s="22"/>
      <c r="F45" s="22"/>
      <c r="G45" s="39"/>
      <c r="H45" s="16" t="e">
        <f t="shared" si="12"/>
        <v>#DIV/0!</v>
      </c>
      <c r="I45" s="16" t="e">
        <f t="shared" si="13"/>
        <v>#DIV/0!</v>
      </c>
      <c r="J45" s="17" t="e">
        <f t="shared" si="14"/>
        <v>#DIV/0!</v>
      </c>
    </row>
    <row r="46" spans="2:10" x14ac:dyDescent="0.25">
      <c r="B46" s="24" t="s">
        <v>7</v>
      </c>
      <c r="C46" s="1">
        <f t="shared" si="15"/>
        <v>43186</v>
      </c>
      <c r="D46" s="22"/>
      <c r="E46" s="22"/>
      <c r="F46" s="22"/>
      <c r="G46" s="39"/>
      <c r="H46" s="16" t="e">
        <f t="shared" si="12"/>
        <v>#DIV/0!</v>
      </c>
      <c r="I46" s="16" t="e">
        <f t="shared" si="13"/>
        <v>#DIV/0!</v>
      </c>
      <c r="J46" s="17" t="e">
        <f t="shared" si="14"/>
        <v>#DIV/0!</v>
      </c>
    </row>
    <row r="47" spans="2:10" x14ac:dyDescent="0.25">
      <c r="B47" s="24" t="s">
        <v>8</v>
      </c>
      <c r="C47" s="1">
        <f t="shared" si="15"/>
        <v>43187</v>
      </c>
      <c r="D47" s="22"/>
      <c r="E47" s="22"/>
      <c r="F47" s="22"/>
      <c r="G47" s="39"/>
      <c r="H47" s="16" t="e">
        <f t="shared" si="12"/>
        <v>#DIV/0!</v>
      </c>
      <c r="I47" s="16" t="e">
        <f t="shared" si="13"/>
        <v>#DIV/0!</v>
      </c>
      <c r="J47" s="17" t="e">
        <f t="shared" si="14"/>
        <v>#DIV/0!</v>
      </c>
    </row>
    <row r="48" spans="2:10" x14ac:dyDescent="0.25">
      <c r="B48" s="24" t="s">
        <v>9</v>
      </c>
      <c r="C48" s="1">
        <f t="shared" si="15"/>
        <v>43188</v>
      </c>
      <c r="D48" s="22"/>
      <c r="E48" s="22"/>
      <c r="F48" s="22"/>
      <c r="G48" s="39"/>
      <c r="H48" s="16" t="e">
        <f t="shared" si="12"/>
        <v>#DIV/0!</v>
      </c>
      <c r="I48" s="16" t="e">
        <f t="shared" si="13"/>
        <v>#DIV/0!</v>
      </c>
      <c r="J48" s="17" t="e">
        <f t="shared" si="14"/>
        <v>#DIV/0!</v>
      </c>
    </row>
    <row r="49" spans="2:10" x14ac:dyDescent="0.25">
      <c r="B49" s="24" t="s">
        <v>10</v>
      </c>
      <c r="C49" s="1">
        <f t="shared" si="15"/>
        <v>43189</v>
      </c>
      <c r="D49" s="22"/>
      <c r="E49" s="22"/>
      <c r="F49" s="22"/>
      <c r="G49" s="39"/>
      <c r="H49" s="16" t="e">
        <f t="shared" si="12"/>
        <v>#DIV/0!</v>
      </c>
      <c r="I49" s="16" t="e">
        <f t="shared" si="13"/>
        <v>#DIV/0!</v>
      </c>
      <c r="J49" s="17" t="e">
        <f t="shared" si="14"/>
        <v>#DIV/0!</v>
      </c>
    </row>
    <row r="50" spans="2:10" ht="15.75" thickBot="1" x14ac:dyDescent="0.3">
      <c r="B50" s="25" t="s">
        <v>11</v>
      </c>
      <c r="C50" s="4">
        <f t="shared" si="15"/>
        <v>43190</v>
      </c>
      <c r="D50" s="22"/>
      <c r="E50" s="22"/>
      <c r="F50" s="33"/>
      <c r="G50" s="40"/>
      <c r="H50" s="16" t="e">
        <f t="shared" si="12"/>
        <v>#DIV/0!</v>
      </c>
      <c r="I50" s="16" t="e">
        <f t="shared" si="13"/>
        <v>#DIV/0!</v>
      </c>
      <c r="J50" s="17" t="e">
        <f t="shared" si="14"/>
        <v>#DIV/0!</v>
      </c>
    </row>
    <row r="51" spans="2:10" x14ac:dyDescent="0.25">
      <c r="B51" s="5" t="s">
        <v>16</v>
      </c>
      <c r="C51" s="6"/>
      <c r="D51" s="7">
        <f>SUM(D44:D50)</f>
        <v>0</v>
      </c>
      <c r="E51" s="8">
        <f>SUM(E44:E50)</f>
        <v>0</v>
      </c>
      <c r="F51" s="14">
        <f>SUM(F44:F50)</f>
        <v>0</v>
      </c>
      <c r="G51" s="14">
        <f>SUM(G44:G50)</f>
        <v>0</v>
      </c>
      <c r="H51" s="18" t="e">
        <f t="shared" si="12"/>
        <v>#DIV/0!</v>
      </c>
      <c r="I51" s="19" t="e">
        <f t="shared" si="13"/>
        <v>#DIV/0!</v>
      </c>
      <c r="J51" s="19" t="e">
        <f t="shared" si="14"/>
        <v>#DIV/0!</v>
      </c>
    </row>
    <row r="52" spans="2:10" ht="15.75" thickBot="1" x14ac:dyDescent="0.3">
      <c r="B52" s="2" t="str">
        <f>IFERROR(IF(D64&gt;0,"Total MTD","Total Month"),"-")</f>
        <v>Total Month</v>
      </c>
      <c r="C52" s="9"/>
      <c r="D52" s="10">
        <f>D51+D39</f>
        <v>0</v>
      </c>
      <c r="E52" s="11">
        <f>E51+E39</f>
        <v>0</v>
      </c>
      <c r="F52" s="15">
        <f>F51+F39</f>
        <v>0</v>
      </c>
      <c r="G52" s="15">
        <f>G51+G39</f>
        <v>0</v>
      </c>
      <c r="H52" s="44" t="e">
        <f t="shared" si="12"/>
        <v>#DIV/0!</v>
      </c>
      <c r="I52" s="45" t="e">
        <f t="shared" si="13"/>
        <v>#DIV/0!</v>
      </c>
      <c r="J52" s="45" t="e">
        <f t="shared" si="14"/>
        <v>#DIV/0!</v>
      </c>
    </row>
    <row r="53" spans="2:10" ht="15.75" thickBot="1" x14ac:dyDescent="0.3">
      <c r="B53" s="70" t="s">
        <v>35</v>
      </c>
      <c r="C53" s="71"/>
      <c r="D53" s="72"/>
      <c r="E53" s="46"/>
      <c r="F53" s="46"/>
      <c r="G53" s="48" t="e">
        <f>AVERAGE(G5:G11, G18:G24,G31:G37,G44:G50)</f>
        <v>#DIV/0!</v>
      </c>
      <c r="H53" s="46"/>
      <c r="I53" s="46"/>
      <c r="J53" s="47"/>
    </row>
    <row r="54" spans="2:10" ht="15.75" thickBot="1" x14ac:dyDescent="0.3">
      <c r="B54" s="34"/>
      <c r="C54" s="35"/>
      <c r="D54" s="36"/>
      <c r="E54" s="36"/>
      <c r="F54" s="36"/>
      <c r="G54" s="36"/>
      <c r="H54" s="37"/>
      <c r="I54" s="37"/>
      <c r="J54" s="38"/>
    </row>
    <row r="55" spans="2:10" ht="15.75" thickBot="1" x14ac:dyDescent="0.3">
      <c r="B55" s="75"/>
      <c r="C55" s="76"/>
      <c r="D55" s="76"/>
      <c r="E55" s="76"/>
      <c r="F55" s="77"/>
      <c r="G55" s="77"/>
      <c r="H55" s="76"/>
      <c r="I55" s="76"/>
      <c r="J55" s="78"/>
    </row>
    <row r="56" spans="2:10" ht="24.75" thickBot="1" x14ac:dyDescent="0.3">
      <c r="B56" s="28" t="s">
        <v>0</v>
      </c>
      <c r="C56" s="29" t="s">
        <v>1</v>
      </c>
      <c r="D56" s="30" t="s">
        <v>2</v>
      </c>
      <c r="E56" s="30" t="s">
        <v>3</v>
      </c>
      <c r="F56" s="30" t="s">
        <v>41</v>
      </c>
      <c r="G56" s="31" t="s">
        <v>27</v>
      </c>
      <c r="H56" s="32" t="s">
        <v>19</v>
      </c>
      <c r="I56" s="32" t="s">
        <v>20</v>
      </c>
      <c r="J56" s="13" t="s">
        <v>21</v>
      </c>
    </row>
    <row r="57" spans="2:10" x14ac:dyDescent="0.25">
      <c r="B57" s="24" t="s">
        <v>5</v>
      </c>
      <c r="C57" s="1">
        <f>IFERROR((C50+1),"")</f>
        <v>43191</v>
      </c>
      <c r="D57" s="22"/>
      <c r="E57" s="22"/>
      <c r="F57" s="22"/>
      <c r="G57" s="39"/>
      <c r="H57" s="16" t="e">
        <f t="shared" ref="H57:H63" si="16">G57/D57-1</f>
        <v>#DIV/0!</v>
      </c>
      <c r="I57" s="16" t="e">
        <f t="shared" ref="I57:I63" si="17">G57/E57-1</f>
        <v>#DIV/0!</v>
      </c>
      <c r="J57" s="17" t="e">
        <f t="shared" ref="J57:J63" si="18">G57/F57-1</f>
        <v>#DIV/0!</v>
      </c>
    </row>
    <row r="58" spans="2:10" x14ac:dyDescent="0.25">
      <c r="B58" s="24" t="s">
        <v>6</v>
      </c>
      <c r="C58" s="1">
        <f t="shared" ref="C58:C63" si="19">IFERROR((C57+1),"")</f>
        <v>43192</v>
      </c>
      <c r="D58" s="22"/>
      <c r="E58" s="22"/>
      <c r="F58" s="22"/>
      <c r="G58" s="39"/>
      <c r="H58" s="16" t="e">
        <f t="shared" si="16"/>
        <v>#DIV/0!</v>
      </c>
      <c r="I58" s="16" t="e">
        <f t="shared" si="17"/>
        <v>#DIV/0!</v>
      </c>
      <c r="J58" s="17" t="e">
        <f t="shared" si="18"/>
        <v>#DIV/0!</v>
      </c>
    </row>
    <row r="59" spans="2:10" x14ac:dyDescent="0.25">
      <c r="B59" s="24" t="s">
        <v>7</v>
      </c>
      <c r="C59" s="1">
        <f t="shared" si="19"/>
        <v>43193</v>
      </c>
      <c r="D59" s="22"/>
      <c r="E59" s="22"/>
      <c r="F59" s="22"/>
      <c r="G59" s="39"/>
      <c r="H59" s="16" t="e">
        <f t="shared" si="16"/>
        <v>#DIV/0!</v>
      </c>
      <c r="I59" s="16" t="e">
        <f t="shared" si="17"/>
        <v>#DIV/0!</v>
      </c>
      <c r="J59" s="17" t="e">
        <f t="shared" si="18"/>
        <v>#DIV/0!</v>
      </c>
    </row>
    <row r="60" spans="2:10" x14ac:dyDescent="0.25">
      <c r="B60" s="24" t="s">
        <v>8</v>
      </c>
      <c r="C60" s="1">
        <f t="shared" si="19"/>
        <v>43194</v>
      </c>
      <c r="D60" s="22"/>
      <c r="E60" s="22"/>
      <c r="F60" s="22"/>
      <c r="G60" s="39"/>
      <c r="H60" s="16" t="e">
        <f t="shared" si="16"/>
        <v>#DIV/0!</v>
      </c>
      <c r="I60" s="16" t="e">
        <f t="shared" si="17"/>
        <v>#DIV/0!</v>
      </c>
      <c r="J60" s="17" t="e">
        <f t="shared" si="18"/>
        <v>#DIV/0!</v>
      </c>
    </row>
    <row r="61" spans="2:10" x14ac:dyDescent="0.25">
      <c r="B61" s="24" t="s">
        <v>9</v>
      </c>
      <c r="C61" s="1">
        <f t="shared" si="19"/>
        <v>43195</v>
      </c>
      <c r="D61" s="22"/>
      <c r="E61" s="22"/>
      <c r="F61" s="22"/>
      <c r="G61" s="39"/>
      <c r="H61" s="16" t="e">
        <f t="shared" si="16"/>
        <v>#DIV/0!</v>
      </c>
      <c r="I61" s="16" t="e">
        <f t="shared" si="17"/>
        <v>#DIV/0!</v>
      </c>
      <c r="J61" s="17" t="e">
        <f t="shared" si="18"/>
        <v>#DIV/0!</v>
      </c>
    </row>
    <row r="62" spans="2:10" x14ac:dyDescent="0.25">
      <c r="B62" s="24" t="s">
        <v>10</v>
      </c>
      <c r="C62" s="1">
        <f t="shared" si="19"/>
        <v>43196</v>
      </c>
      <c r="D62" s="22"/>
      <c r="E62" s="22"/>
      <c r="F62" s="22"/>
      <c r="G62" s="39"/>
      <c r="H62" s="16" t="e">
        <f t="shared" si="16"/>
        <v>#DIV/0!</v>
      </c>
      <c r="I62" s="16" t="e">
        <f t="shared" si="17"/>
        <v>#DIV/0!</v>
      </c>
      <c r="J62" s="17" t="e">
        <f t="shared" si="18"/>
        <v>#DIV/0!</v>
      </c>
    </row>
    <row r="63" spans="2:10" ht="15.75" thickBot="1" x14ac:dyDescent="0.3">
      <c r="B63" s="25" t="s">
        <v>11</v>
      </c>
      <c r="C63" s="4">
        <f t="shared" si="19"/>
        <v>43197</v>
      </c>
      <c r="D63" s="22"/>
      <c r="E63" s="22"/>
      <c r="F63" s="33"/>
      <c r="G63" s="40"/>
      <c r="H63" s="16" t="e">
        <f t="shared" si="16"/>
        <v>#DIV/0!</v>
      </c>
      <c r="I63" s="16" t="e">
        <f t="shared" si="17"/>
        <v>#DIV/0!</v>
      </c>
      <c r="J63" s="17" t="e">
        <f t="shared" si="18"/>
        <v>#DIV/0!</v>
      </c>
    </row>
    <row r="64" spans="2:10" x14ac:dyDescent="0.25">
      <c r="B64" s="5" t="s">
        <v>17</v>
      </c>
      <c r="C64" s="6"/>
      <c r="D64" s="7">
        <f>SUM(D57:D63)</f>
        <v>0</v>
      </c>
      <c r="E64" s="8">
        <f>SUM(E57:E63)</f>
        <v>0</v>
      </c>
      <c r="F64" s="14">
        <f>SUM(F57:F63)</f>
        <v>0</v>
      </c>
      <c r="G64" s="14">
        <f>SUM(G57:G63)</f>
        <v>0</v>
      </c>
      <c r="H64" s="18" t="e">
        <f>G64/D64-1</f>
        <v>#DIV/0!</v>
      </c>
      <c r="I64" s="19" t="e">
        <f>G64/E64-1</f>
        <v>#DIV/0!</v>
      </c>
      <c r="J64" s="19" t="e">
        <f>G64/F64-1</f>
        <v>#DIV/0!</v>
      </c>
    </row>
    <row r="65" spans="2:10" ht="15.75" thickBot="1" x14ac:dyDescent="0.3">
      <c r="B65" s="2" t="s">
        <v>18</v>
      </c>
      <c r="C65" s="9"/>
      <c r="D65" s="10">
        <f>D64+D52</f>
        <v>0</v>
      </c>
      <c r="E65" s="11">
        <f>E64+E52</f>
        <v>0</v>
      </c>
      <c r="F65" s="15">
        <f>F64+F52</f>
        <v>0</v>
      </c>
      <c r="G65" s="15">
        <f>G64+G52</f>
        <v>0</v>
      </c>
      <c r="H65" s="20" t="e">
        <f>G65/D65-1</f>
        <v>#DIV/0!</v>
      </c>
      <c r="I65" s="21" t="e">
        <f>G65/E65-1</f>
        <v>#DIV/0!</v>
      </c>
      <c r="J65" s="21" t="e">
        <f>G65/F65-1</f>
        <v>#DIV/0!</v>
      </c>
    </row>
    <row r="66" spans="2:10" ht="15.75" thickBot="1" x14ac:dyDescent="0.3">
      <c r="B66" s="70" t="s">
        <v>35</v>
      </c>
      <c r="C66" s="71"/>
      <c r="D66" s="72"/>
      <c r="E66" s="46"/>
      <c r="F66" s="46"/>
      <c r="G66" s="48" t="e">
        <f>AVERAGE(G5:G11, G18:G24,G31:G37, G57:G63)</f>
        <v>#DIV/0!</v>
      </c>
      <c r="H66" s="46"/>
      <c r="I66" s="46"/>
      <c r="J66" s="47"/>
    </row>
    <row r="67" spans="2:10" ht="15.75" thickBot="1" x14ac:dyDescent="0.3">
      <c r="B67" s="34"/>
      <c r="C67" s="35"/>
      <c r="D67" s="36"/>
      <c r="E67" s="36"/>
      <c r="F67" s="36"/>
      <c r="G67" s="36"/>
      <c r="H67" s="37"/>
      <c r="I67" s="37"/>
      <c r="J67" s="38"/>
    </row>
  </sheetData>
  <mergeCells count="43">
    <mergeCell ref="T23:U23"/>
    <mergeCell ref="B2:J2"/>
    <mergeCell ref="B3:J3"/>
    <mergeCell ref="L4:U16"/>
    <mergeCell ref="B12:C12"/>
    <mergeCell ref="B14:D14"/>
    <mergeCell ref="B16:J16"/>
    <mergeCell ref="L2:U2"/>
    <mergeCell ref="L21:U22"/>
    <mergeCell ref="L23:M23"/>
    <mergeCell ref="N23:O23"/>
    <mergeCell ref="P23:Q23"/>
    <mergeCell ref="R23:S23"/>
    <mergeCell ref="B38:C38"/>
    <mergeCell ref="T25:U25"/>
    <mergeCell ref="B27:D27"/>
    <mergeCell ref="B29:J29"/>
    <mergeCell ref="L29:U30"/>
    <mergeCell ref="L31:M31"/>
    <mergeCell ref="N31:O31"/>
    <mergeCell ref="P31:Q31"/>
    <mergeCell ref="R31:S31"/>
    <mergeCell ref="T31:U31"/>
    <mergeCell ref="B25:C25"/>
    <mergeCell ref="L25:M25"/>
    <mergeCell ref="N25:O25"/>
    <mergeCell ref="P25:Q25"/>
    <mergeCell ref="R25:S25"/>
    <mergeCell ref="L32:M32"/>
    <mergeCell ref="N32:O32"/>
    <mergeCell ref="P32:Q32"/>
    <mergeCell ref="R32:S32"/>
    <mergeCell ref="T32:U32"/>
    <mergeCell ref="L24:M24"/>
    <mergeCell ref="N24:O24"/>
    <mergeCell ref="P24:Q24"/>
    <mergeCell ref="R24:S24"/>
    <mergeCell ref="T24:U24"/>
    <mergeCell ref="B40:D40"/>
    <mergeCell ref="B42:J42"/>
    <mergeCell ref="B53:D53"/>
    <mergeCell ref="B55:J55"/>
    <mergeCell ref="B66:D6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7"/>
  <sheetViews>
    <sheetView topLeftCell="A19" workbookViewId="0">
      <selection activeCell="D46" sqref="D46:F50"/>
    </sheetView>
  </sheetViews>
  <sheetFormatPr defaultRowHeight="15" x14ac:dyDescent="0.25"/>
  <cols>
    <col min="2" max="2" width="11.7109375" customWidth="1"/>
    <col min="4" max="4" width="12" customWidth="1"/>
    <col min="5" max="5" width="15.140625" customWidth="1"/>
    <col min="6" max="7" width="13" customWidth="1"/>
    <col min="8" max="8" width="11" customWidth="1"/>
    <col min="9" max="10" width="11.7109375" customWidth="1"/>
    <col min="11" max="11" width="7.7109375" customWidth="1"/>
    <col min="12" max="12" width="9.140625" customWidth="1"/>
    <col min="15" max="16" width="9.140625" customWidth="1"/>
    <col min="17" max="17" width="10.42578125" customWidth="1"/>
    <col min="18" max="22" width="9.140625" customWidth="1"/>
  </cols>
  <sheetData>
    <row r="1" spans="2:22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</row>
    <row r="2" spans="2:22" ht="45" customHeight="1" thickBot="1" x14ac:dyDescent="0.3">
      <c r="B2" s="124" t="s">
        <v>36</v>
      </c>
      <c r="C2" s="133"/>
      <c r="D2" s="133"/>
      <c r="E2" s="133"/>
      <c r="F2" s="133"/>
      <c r="G2" s="133"/>
      <c r="H2" s="133"/>
      <c r="I2" s="133"/>
      <c r="J2" s="133"/>
      <c r="K2" s="134"/>
    </row>
    <row r="3" spans="2:22" ht="15.75" customHeight="1" thickBot="1" x14ac:dyDescent="0.3">
      <c r="B3" s="75"/>
      <c r="C3" s="76"/>
      <c r="D3" s="76"/>
      <c r="E3" s="76"/>
      <c r="F3" s="76"/>
      <c r="G3" s="76"/>
      <c r="H3" s="76"/>
      <c r="I3" s="76"/>
      <c r="J3" s="76"/>
      <c r="K3" s="78"/>
    </row>
    <row r="4" spans="2:22" ht="25.5" customHeight="1" thickBot="1" x14ac:dyDescent="0.3">
      <c r="B4" s="28" t="s">
        <v>0</v>
      </c>
      <c r="C4" s="29" t="s">
        <v>1</v>
      </c>
      <c r="D4" s="30" t="s">
        <v>2</v>
      </c>
      <c r="E4" s="30" t="s">
        <v>3</v>
      </c>
      <c r="F4" s="30" t="s">
        <v>41</v>
      </c>
      <c r="G4" s="31" t="s">
        <v>27</v>
      </c>
      <c r="H4" s="32" t="s">
        <v>19</v>
      </c>
      <c r="I4" s="32" t="s">
        <v>20</v>
      </c>
      <c r="J4" s="52" t="s">
        <v>44</v>
      </c>
      <c r="K4" s="52" t="s">
        <v>45</v>
      </c>
      <c r="M4" s="83" t="s">
        <v>23</v>
      </c>
      <c r="N4" s="84"/>
      <c r="O4" s="84"/>
      <c r="P4" s="84"/>
      <c r="Q4" s="84"/>
      <c r="R4" s="84"/>
      <c r="S4" s="84"/>
      <c r="T4" s="84"/>
      <c r="U4" s="84"/>
      <c r="V4" s="85"/>
    </row>
    <row r="5" spans="2:22" x14ac:dyDescent="0.25">
      <c r="B5" s="23" t="s">
        <v>5</v>
      </c>
      <c r="C5" s="12">
        <v>43198</v>
      </c>
      <c r="D5" s="22">
        <v>2545</v>
      </c>
      <c r="E5" s="22">
        <v>2650</v>
      </c>
      <c r="F5" s="22">
        <v>2700</v>
      </c>
      <c r="G5" s="39">
        <v>1178</v>
      </c>
      <c r="H5" s="16">
        <f t="shared" ref="H5:H13" si="0">G5/D5-1</f>
        <v>-0.53713163064833003</v>
      </c>
      <c r="I5" s="16">
        <f t="shared" ref="I5:I13" si="1">G5/E5-1</f>
        <v>-0.55547169811320751</v>
      </c>
      <c r="J5" s="16">
        <f t="shared" ref="J5:J13" si="2">G5/F5-1</f>
        <v>-0.56370370370370371</v>
      </c>
      <c r="K5" s="56">
        <v>1.4800000000000001E-2</v>
      </c>
      <c r="M5" s="86"/>
      <c r="N5" s="87"/>
      <c r="O5" s="87"/>
      <c r="P5" s="87"/>
      <c r="Q5" s="87"/>
      <c r="R5" s="87"/>
      <c r="S5" s="87"/>
      <c r="T5" s="87"/>
      <c r="U5" s="87"/>
      <c r="V5" s="88"/>
    </row>
    <row r="6" spans="2:22" x14ac:dyDescent="0.25">
      <c r="B6" s="24" t="s">
        <v>6</v>
      </c>
      <c r="C6" s="1">
        <f t="shared" ref="C6:C11" si="3">IFERROR((C5+1),"")</f>
        <v>43199</v>
      </c>
      <c r="D6" s="22">
        <v>3490</v>
      </c>
      <c r="E6" s="22">
        <v>3633</v>
      </c>
      <c r="F6" s="22">
        <v>3702</v>
      </c>
      <c r="G6" s="39">
        <v>1149</v>
      </c>
      <c r="H6" s="16">
        <f t="shared" si="0"/>
        <v>-0.6707736389684813</v>
      </c>
      <c r="I6" s="16">
        <f t="shared" si="1"/>
        <v>-0.68373245251857973</v>
      </c>
      <c r="J6" s="53">
        <f t="shared" si="2"/>
        <v>-0.68962722852512148</v>
      </c>
      <c r="K6" s="57">
        <v>1.4E-2</v>
      </c>
      <c r="M6" s="86"/>
      <c r="N6" s="87"/>
      <c r="O6" s="87"/>
      <c r="P6" s="87"/>
      <c r="Q6" s="87"/>
      <c r="R6" s="87"/>
      <c r="S6" s="87"/>
      <c r="T6" s="87"/>
      <c r="U6" s="87"/>
      <c r="V6" s="88"/>
    </row>
    <row r="7" spans="2:22" x14ac:dyDescent="0.25">
      <c r="B7" s="24" t="s">
        <v>7</v>
      </c>
      <c r="C7" s="1">
        <f t="shared" si="3"/>
        <v>43200</v>
      </c>
      <c r="D7" s="22">
        <v>1538</v>
      </c>
      <c r="E7" s="22">
        <v>1601</v>
      </c>
      <c r="F7" s="22">
        <v>1632</v>
      </c>
      <c r="G7" s="39">
        <v>1486</v>
      </c>
      <c r="H7" s="16">
        <f t="shared" si="0"/>
        <v>-3.3810143042912855E-2</v>
      </c>
      <c r="I7" s="16">
        <f t="shared" si="1"/>
        <v>-7.1830106183635278E-2</v>
      </c>
      <c r="J7" s="53">
        <f t="shared" si="2"/>
        <v>-8.9460784313725505E-2</v>
      </c>
      <c r="K7" s="56">
        <v>2.1100000000000001E-2</v>
      </c>
      <c r="M7" s="86"/>
      <c r="N7" s="87"/>
      <c r="O7" s="87"/>
      <c r="P7" s="87"/>
      <c r="Q7" s="87"/>
      <c r="R7" s="87"/>
      <c r="S7" s="87"/>
      <c r="T7" s="87"/>
      <c r="U7" s="87"/>
      <c r="V7" s="88"/>
    </row>
    <row r="8" spans="2:22" x14ac:dyDescent="0.25">
      <c r="B8" s="24" t="s">
        <v>8</v>
      </c>
      <c r="C8" s="1">
        <f t="shared" si="3"/>
        <v>43201</v>
      </c>
      <c r="D8" s="22">
        <v>2163</v>
      </c>
      <c r="E8" s="22">
        <v>2251</v>
      </c>
      <c r="F8" s="22">
        <v>2294</v>
      </c>
      <c r="G8" s="39">
        <v>2131</v>
      </c>
      <c r="H8" s="16">
        <f t="shared" si="0"/>
        <v>-1.4794267221451718E-2</v>
      </c>
      <c r="I8" s="16">
        <f t="shared" si="1"/>
        <v>-5.3309640159928895E-2</v>
      </c>
      <c r="J8" s="53">
        <f t="shared" si="2"/>
        <v>-7.1054925893635601E-2</v>
      </c>
      <c r="K8" s="56">
        <v>1.9599999999999999E-2</v>
      </c>
      <c r="M8" s="86"/>
      <c r="N8" s="87"/>
      <c r="O8" s="87"/>
      <c r="P8" s="87"/>
      <c r="Q8" s="87"/>
      <c r="R8" s="87"/>
      <c r="S8" s="87"/>
      <c r="T8" s="87"/>
      <c r="U8" s="87"/>
      <c r="V8" s="88"/>
    </row>
    <row r="9" spans="2:22" x14ac:dyDescent="0.25">
      <c r="B9" s="24" t="s">
        <v>9</v>
      </c>
      <c r="C9" s="1">
        <f t="shared" si="3"/>
        <v>43202</v>
      </c>
      <c r="D9" s="22">
        <v>2769</v>
      </c>
      <c r="E9" s="22">
        <v>2882</v>
      </c>
      <c r="F9" s="22">
        <v>2937</v>
      </c>
      <c r="G9" s="39">
        <v>3239</v>
      </c>
      <c r="H9" s="16">
        <f t="shared" si="0"/>
        <v>0.16973636691946559</v>
      </c>
      <c r="I9" s="16">
        <f t="shared" si="1"/>
        <v>0.12387231089521156</v>
      </c>
      <c r="J9" s="53">
        <f t="shared" si="2"/>
        <v>0.10282601293837246</v>
      </c>
      <c r="K9" s="56">
        <v>2.1299999999999999E-2</v>
      </c>
      <c r="M9" s="86"/>
      <c r="N9" s="87"/>
      <c r="O9" s="87"/>
      <c r="P9" s="87"/>
      <c r="Q9" s="87"/>
      <c r="R9" s="87"/>
      <c r="S9" s="87"/>
      <c r="T9" s="87"/>
      <c r="U9" s="87"/>
      <c r="V9" s="88"/>
    </row>
    <row r="10" spans="2:22" x14ac:dyDescent="0.25">
      <c r="B10" s="24" t="s">
        <v>10</v>
      </c>
      <c r="C10" s="1">
        <f t="shared" si="3"/>
        <v>43203</v>
      </c>
      <c r="D10" s="22">
        <v>3899</v>
      </c>
      <c r="E10" s="22">
        <v>4059</v>
      </c>
      <c r="F10" s="22">
        <v>4136</v>
      </c>
      <c r="G10" s="39">
        <v>4974</v>
      </c>
      <c r="H10" s="16">
        <f t="shared" si="0"/>
        <v>0.27571172095409069</v>
      </c>
      <c r="I10" s="16">
        <f t="shared" si="1"/>
        <v>0.22542498152254242</v>
      </c>
      <c r="J10" s="53">
        <f t="shared" si="2"/>
        <v>0.20261121856866549</v>
      </c>
      <c r="K10" s="56">
        <v>1.7899999999999999E-2</v>
      </c>
      <c r="M10" s="86"/>
      <c r="N10" s="87"/>
      <c r="O10" s="87"/>
      <c r="P10" s="87"/>
      <c r="Q10" s="87"/>
      <c r="R10" s="87"/>
      <c r="S10" s="87"/>
      <c r="T10" s="87"/>
      <c r="U10" s="87"/>
      <c r="V10" s="88"/>
    </row>
    <row r="11" spans="2:22" ht="15.75" thickBot="1" x14ac:dyDescent="0.3">
      <c r="B11" s="25" t="s">
        <v>11</v>
      </c>
      <c r="C11" s="4">
        <f t="shared" si="3"/>
        <v>43204</v>
      </c>
      <c r="D11" s="22">
        <v>3107</v>
      </c>
      <c r="E11" s="22">
        <v>3234</v>
      </c>
      <c r="F11" s="22">
        <v>3296</v>
      </c>
      <c r="G11" s="39">
        <v>7614</v>
      </c>
      <c r="H11" s="16">
        <f t="shared" si="0"/>
        <v>1.4505954296749275</v>
      </c>
      <c r="I11" s="16">
        <f t="shared" si="1"/>
        <v>1.3543599257884971</v>
      </c>
      <c r="J11" s="54">
        <f t="shared" si="2"/>
        <v>1.3100728155339807</v>
      </c>
      <c r="K11" s="60">
        <v>2.1100000000000001E-2</v>
      </c>
      <c r="M11" s="86"/>
      <c r="N11" s="87"/>
      <c r="O11" s="87"/>
      <c r="P11" s="87"/>
      <c r="Q11" s="87"/>
      <c r="R11" s="87"/>
      <c r="S11" s="87"/>
      <c r="T11" s="87"/>
      <c r="U11" s="87"/>
      <c r="V11" s="88"/>
    </row>
    <row r="12" spans="2:22" x14ac:dyDescent="0.25">
      <c r="B12" s="127" t="s">
        <v>12</v>
      </c>
      <c r="C12" s="128"/>
      <c r="D12" s="14">
        <f>SUM(D5:D11)</f>
        <v>19511</v>
      </c>
      <c r="E12" s="14">
        <f>SUM(E5:E11)</f>
        <v>20310</v>
      </c>
      <c r="F12" s="14">
        <f>SUM(F5:F11)</f>
        <v>20697</v>
      </c>
      <c r="G12" s="14">
        <f>SUM(G5:G11)</f>
        <v>21771</v>
      </c>
      <c r="H12" s="18">
        <f t="shared" si="0"/>
        <v>0.11583209471580136</v>
      </c>
      <c r="I12" s="19">
        <f t="shared" si="1"/>
        <v>7.1935007385524274E-2</v>
      </c>
      <c r="J12" s="19">
        <f t="shared" si="2"/>
        <v>5.1891578489636103E-2</v>
      </c>
      <c r="K12" s="61">
        <f>AVERAGE(K5:K11)</f>
        <v>1.8542857142857142E-2</v>
      </c>
      <c r="M12" s="86"/>
      <c r="N12" s="87"/>
      <c r="O12" s="87"/>
      <c r="P12" s="87"/>
      <c r="Q12" s="87"/>
      <c r="R12" s="87"/>
      <c r="S12" s="87"/>
      <c r="T12" s="87"/>
      <c r="U12" s="87"/>
      <c r="V12" s="88"/>
    </row>
    <row r="13" spans="2:22" ht="15.75" thickBot="1" x14ac:dyDescent="0.3">
      <c r="B13" s="41" t="s">
        <v>13</v>
      </c>
      <c r="C13" s="42"/>
      <c r="D13" s="43">
        <f>D12</f>
        <v>19511</v>
      </c>
      <c r="E13" s="43">
        <f>E12</f>
        <v>20310</v>
      </c>
      <c r="F13" s="43">
        <f>F12</f>
        <v>20697</v>
      </c>
      <c r="G13" s="43">
        <f>SUM(G12)</f>
        <v>21771</v>
      </c>
      <c r="H13" s="44">
        <f t="shared" si="0"/>
        <v>0.11583209471580136</v>
      </c>
      <c r="I13" s="45">
        <f t="shared" si="1"/>
        <v>7.1935007385524274E-2</v>
      </c>
      <c r="J13" s="45">
        <f t="shared" si="2"/>
        <v>5.1891578489636103E-2</v>
      </c>
      <c r="K13" s="69">
        <f>AVERAGE(K12)</f>
        <v>1.8542857142857142E-2</v>
      </c>
      <c r="M13" s="86"/>
      <c r="N13" s="87"/>
      <c r="O13" s="87"/>
      <c r="P13" s="87"/>
      <c r="Q13" s="87"/>
      <c r="R13" s="87"/>
      <c r="S13" s="87"/>
      <c r="T13" s="87"/>
      <c r="U13" s="87"/>
      <c r="V13" s="88"/>
    </row>
    <row r="14" spans="2:22" ht="15.75" thickBot="1" x14ac:dyDescent="0.3">
      <c r="B14" s="70" t="s">
        <v>35</v>
      </c>
      <c r="C14" s="71"/>
      <c r="D14" s="72"/>
      <c r="E14" s="46"/>
      <c r="F14" s="46"/>
      <c r="G14" s="48">
        <f>AVERAGE(G5:G11)</f>
        <v>3110.1428571428573</v>
      </c>
      <c r="H14" s="46"/>
      <c r="I14" s="46"/>
      <c r="J14" s="55"/>
      <c r="K14" s="47"/>
      <c r="M14" s="86"/>
      <c r="N14" s="87"/>
      <c r="O14" s="87"/>
      <c r="P14" s="87"/>
      <c r="Q14" s="87"/>
      <c r="R14" s="87"/>
      <c r="S14" s="87"/>
      <c r="T14" s="87"/>
      <c r="U14" s="87"/>
      <c r="V14" s="88"/>
    </row>
    <row r="15" spans="2:22" ht="15.75" thickBot="1" x14ac:dyDescent="0.3">
      <c r="B15" s="34"/>
      <c r="C15" s="35"/>
      <c r="D15" s="135"/>
      <c r="E15" s="136"/>
      <c r="F15" s="136"/>
      <c r="G15" s="136"/>
      <c r="H15" s="136"/>
      <c r="I15" s="136"/>
      <c r="J15" s="136"/>
      <c r="K15" s="137"/>
      <c r="M15" s="86"/>
      <c r="N15" s="87"/>
      <c r="O15" s="87"/>
      <c r="P15" s="87"/>
      <c r="Q15" s="87"/>
      <c r="R15" s="87"/>
      <c r="S15" s="87"/>
      <c r="T15" s="87"/>
      <c r="U15" s="87"/>
      <c r="V15" s="88"/>
    </row>
    <row r="16" spans="2:22" ht="15.75" thickBot="1" x14ac:dyDescent="0.3">
      <c r="B16" s="75"/>
      <c r="C16" s="76"/>
      <c r="D16" s="76"/>
      <c r="E16" s="76"/>
      <c r="F16" s="76"/>
      <c r="G16" s="76"/>
      <c r="H16" s="76"/>
      <c r="I16" s="76"/>
      <c r="J16" s="76"/>
      <c r="K16" s="78"/>
      <c r="M16" s="89"/>
      <c r="N16" s="90"/>
      <c r="O16" s="90"/>
      <c r="P16" s="90"/>
      <c r="Q16" s="90"/>
      <c r="R16" s="90"/>
      <c r="S16" s="90"/>
      <c r="T16" s="90"/>
      <c r="U16" s="90"/>
      <c r="V16" s="91"/>
    </row>
    <row r="17" spans="2:22" ht="25.5" customHeight="1" thickBot="1" x14ac:dyDescent="0.3">
      <c r="B17" s="28" t="s">
        <v>0</v>
      </c>
      <c r="C17" s="29" t="s">
        <v>1</v>
      </c>
      <c r="D17" s="30" t="s">
        <v>2</v>
      </c>
      <c r="E17" s="30" t="s">
        <v>3</v>
      </c>
      <c r="F17" s="30" t="s">
        <v>41</v>
      </c>
      <c r="G17" s="31" t="s">
        <v>27</v>
      </c>
      <c r="H17" s="32" t="s">
        <v>19</v>
      </c>
      <c r="I17" s="32" t="s">
        <v>20</v>
      </c>
      <c r="J17" s="52" t="s">
        <v>44</v>
      </c>
      <c r="K17" s="52" t="s">
        <v>45</v>
      </c>
    </row>
    <row r="18" spans="2:22" x14ac:dyDescent="0.25">
      <c r="B18" s="24" t="s">
        <v>5</v>
      </c>
      <c r="C18" s="1">
        <f>IFERROR((C11+1),"")</f>
        <v>43205</v>
      </c>
      <c r="D18" s="22">
        <v>1964</v>
      </c>
      <c r="E18" s="22">
        <v>2044</v>
      </c>
      <c r="F18" s="22">
        <v>2083</v>
      </c>
      <c r="G18" s="39">
        <v>1128</v>
      </c>
      <c r="H18" s="16">
        <f t="shared" ref="H18:H26" si="4">G18/D18-1</f>
        <v>-0.42566191446028512</v>
      </c>
      <c r="I18" s="16">
        <f t="shared" ref="I18:I26" si="5">G18/E18-1</f>
        <v>-0.44814090019569475</v>
      </c>
      <c r="J18" s="17">
        <f t="shared" ref="J18:J26" si="6">G18/F18-1</f>
        <v>-0.45847335573691794</v>
      </c>
      <c r="K18" s="56">
        <v>1.47E-2</v>
      </c>
    </row>
    <row r="19" spans="2:22" x14ac:dyDescent="0.25">
      <c r="B19" s="24" t="s">
        <v>6</v>
      </c>
      <c r="C19" s="1">
        <f t="shared" ref="C19:C24" si="7">IFERROR((C18+1),"")</f>
        <v>43206</v>
      </c>
      <c r="D19" s="22">
        <v>1428</v>
      </c>
      <c r="E19" s="22">
        <v>1486</v>
      </c>
      <c r="F19" s="22">
        <v>1515</v>
      </c>
      <c r="G19" s="39">
        <v>1316</v>
      </c>
      <c r="H19" s="16">
        <f t="shared" si="4"/>
        <v>-7.8431372549019662E-2</v>
      </c>
      <c r="I19" s="16">
        <f t="shared" si="5"/>
        <v>-0.11440107671601618</v>
      </c>
      <c r="J19" s="17">
        <f t="shared" si="6"/>
        <v>-0.13135313531353132</v>
      </c>
      <c r="K19" s="57">
        <v>1.2500000000000001E-2</v>
      </c>
    </row>
    <row r="20" spans="2:22" ht="15.75" thickBot="1" x14ac:dyDescent="0.3">
      <c r="B20" s="24" t="s">
        <v>7</v>
      </c>
      <c r="C20" s="1">
        <f t="shared" si="7"/>
        <v>43207</v>
      </c>
      <c r="D20" s="22">
        <v>2041</v>
      </c>
      <c r="E20" s="22">
        <v>2125</v>
      </c>
      <c r="F20" s="22">
        <v>2166</v>
      </c>
      <c r="G20" s="39">
        <v>754</v>
      </c>
      <c r="H20" s="16">
        <f t="shared" si="4"/>
        <v>-0.63057324840764339</v>
      </c>
      <c r="I20" s="16">
        <f t="shared" si="5"/>
        <v>-0.64517647058823524</v>
      </c>
      <c r="J20" s="17">
        <f t="shared" si="6"/>
        <v>-0.65189289012003693</v>
      </c>
      <c r="K20" s="56">
        <v>1.12E-2</v>
      </c>
      <c r="M20" s="26"/>
      <c r="N20" s="26"/>
      <c r="O20" s="26"/>
      <c r="P20" s="26"/>
      <c r="Q20" s="26"/>
      <c r="R20" s="26"/>
      <c r="S20" s="26"/>
      <c r="T20" s="26"/>
    </row>
    <row r="21" spans="2:22" ht="15" customHeight="1" x14ac:dyDescent="0.25">
      <c r="B21" s="24" t="s">
        <v>8</v>
      </c>
      <c r="C21" s="1">
        <f t="shared" si="7"/>
        <v>43208</v>
      </c>
      <c r="D21" s="22">
        <v>1028</v>
      </c>
      <c r="E21" s="22">
        <v>1070</v>
      </c>
      <c r="F21" s="22">
        <v>1090</v>
      </c>
      <c r="G21" s="39">
        <v>1433</v>
      </c>
      <c r="H21" s="16">
        <f t="shared" si="4"/>
        <v>0.39396887159533067</v>
      </c>
      <c r="I21" s="16">
        <f t="shared" si="5"/>
        <v>0.3392523364485982</v>
      </c>
      <c r="J21" s="17">
        <f t="shared" si="6"/>
        <v>0.31467889908256885</v>
      </c>
      <c r="K21" s="56">
        <v>1.23E-2</v>
      </c>
      <c r="M21" s="95" t="s">
        <v>24</v>
      </c>
      <c r="N21" s="96"/>
      <c r="O21" s="96"/>
      <c r="P21" s="96"/>
      <c r="Q21" s="96"/>
      <c r="R21" s="96"/>
      <c r="S21" s="96"/>
      <c r="T21" s="96"/>
      <c r="U21" s="96"/>
      <c r="V21" s="97"/>
    </row>
    <row r="22" spans="2:22" ht="15.75" thickBot="1" x14ac:dyDescent="0.3">
      <c r="B22" s="24" t="s">
        <v>9</v>
      </c>
      <c r="C22" s="1">
        <f t="shared" si="7"/>
        <v>43209</v>
      </c>
      <c r="D22" s="22">
        <v>1135</v>
      </c>
      <c r="E22" s="22">
        <v>1181</v>
      </c>
      <c r="F22" s="22">
        <v>1204</v>
      </c>
      <c r="G22" s="39">
        <v>1304</v>
      </c>
      <c r="H22" s="16">
        <f t="shared" si="4"/>
        <v>0.14889867841409687</v>
      </c>
      <c r="I22" s="16">
        <f t="shared" si="5"/>
        <v>0.10414902624894151</v>
      </c>
      <c r="J22" s="17">
        <f t="shared" si="6"/>
        <v>8.3056478405315604E-2</v>
      </c>
      <c r="K22" s="56">
        <v>0.02</v>
      </c>
      <c r="M22" s="98"/>
      <c r="N22" s="99"/>
      <c r="O22" s="99"/>
      <c r="P22" s="99"/>
      <c r="Q22" s="99"/>
      <c r="R22" s="99"/>
      <c r="S22" s="99"/>
      <c r="T22" s="99"/>
      <c r="U22" s="99"/>
      <c r="V22" s="100"/>
    </row>
    <row r="23" spans="2:22" x14ac:dyDescent="0.25">
      <c r="B23" s="24" t="s">
        <v>10</v>
      </c>
      <c r="C23" s="1">
        <f t="shared" si="7"/>
        <v>43210</v>
      </c>
      <c r="D23" s="22">
        <v>2450</v>
      </c>
      <c r="E23" s="22">
        <v>2550</v>
      </c>
      <c r="F23" s="22">
        <v>2599</v>
      </c>
      <c r="G23" s="39">
        <v>3878</v>
      </c>
      <c r="H23" s="16">
        <f t="shared" si="4"/>
        <v>0.58285714285714296</v>
      </c>
      <c r="I23" s="16">
        <f t="shared" si="5"/>
        <v>0.52078431372549017</v>
      </c>
      <c r="J23" s="17">
        <f t="shared" si="6"/>
        <v>0.49211235090419403</v>
      </c>
      <c r="K23" s="56"/>
      <c r="M23" s="92" t="s">
        <v>25</v>
      </c>
      <c r="N23" s="93"/>
      <c r="O23" s="107" t="s">
        <v>26</v>
      </c>
      <c r="P23" s="93"/>
      <c r="Q23" s="115" t="s">
        <v>27</v>
      </c>
      <c r="R23" s="116"/>
      <c r="S23" s="107" t="s">
        <v>28</v>
      </c>
      <c r="T23" s="93"/>
      <c r="U23" s="107" t="s">
        <v>29</v>
      </c>
      <c r="V23" s="114"/>
    </row>
    <row r="24" spans="2:22" ht="15.75" thickBot="1" x14ac:dyDescent="0.3">
      <c r="B24" s="25" t="s">
        <v>11</v>
      </c>
      <c r="C24" s="4">
        <f t="shared" si="7"/>
        <v>43211</v>
      </c>
      <c r="D24" s="22">
        <v>2696</v>
      </c>
      <c r="E24" s="22">
        <v>2807</v>
      </c>
      <c r="F24" s="22">
        <v>2860</v>
      </c>
      <c r="G24" s="39"/>
      <c r="H24" s="16">
        <f t="shared" si="4"/>
        <v>-1</v>
      </c>
      <c r="I24" s="16">
        <f t="shared" si="5"/>
        <v>-1</v>
      </c>
      <c r="J24" s="17">
        <f t="shared" si="6"/>
        <v>-1</v>
      </c>
      <c r="K24" s="56"/>
      <c r="M24" s="113"/>
      <c r="N24" s="112"/>
      <c r="O24" s="111"/>
      <c r="P24" s="112"/>
      <c r="Q24" s="111"/>
      <c r="R24" s="112"/>
      <c r="S24" s="108" t="e">
        <f>Q24/M24</f>
        <v>#DIV/0!</v>
      </c>
      <c r="T24" s="109"/>
      <c r="U24" s="108" t="e">
        <f>Q24/O24</f>
        <v>#DIV/0!</v>
      </c>
      <c r="V24" s="110"/>
    </row>
    <row r="25" spans="2:22" ht="15.75" thickBot="1" x14ac:dyDescent="0.3">
      <c r="B25" s="127" t="s">
        <v>14</v>
      </c>
      <c r="C25" s="129"/>
      <c r="D25" s="7">
        <f>SUM(D18:D24)</f>
        <v>12742</v>
      </c>
      <c r="E25" s="8">
        <f>SUM(E18:E24)</f>
        <v>13263</v>
      </c>
      <c r="F25" s="14">
        <f>SUM(F18:F24)</f>
        <v>13517</v>
      </c>
      <c r="G25" s="14">
        <f>SUM(G18:G24)</f>
        <v>9813</v>
      </c>
      <c r="H25" s="18">
        <f t="shared" si="4"/>
        <v>-0.22986972217862189</v>
      </c>
      <c r="I25" s="19">
        <f t="shared" si="5"/>
        <v>-0.26012214431124181</v>
      </c>
      <c r="J25" s="19">
        <f t="shared" si="6"/>
        <v>-0.27402530147222015</v>
      </c>
      <c r="K25" s="58">
        <f>AVERAGE(K18:K24)</f>
        <v>1.414E-2</v>
      </c>
      <c r="M25" s="94"/>
      <c r="N25" s="94"/>
      <c r="O25" s="94"/>
      <c r="P25" s="94"/>
      <c r="Q25" s="94"/>
      <c r="R25" s="94"/>
      <c r="S25" s="94"/>
      <c r="T25" s="94"/>
      <c r="U25" s="94"/>
      <c r="V25" s="94"/>
    </row>
    <row r="26" spans="2:22" ht="15.75" thickBot="1" x14ac:dyDescent="0.3">
      <c r="B26" s="41" t="s">
        <v>13</v>
      </c>
      <c r="C26" s="62"/>
      <c r="D26" s="63">
        <f>D25+D13</f>
        <v>32253</v>
      </c>
      <c r="E26" s="64">
        <f>E25+E13</f>
        <v>33573</v>
      </c>
      <c r="F26" s="43">
        <f>F25+F13</f>
        <v>34214</v>
      </c>
      <c r="G26" s="43">
        <f>G25+G13</f>
        <v>31584</v>
      </c>
      <c r="H26" s="44">
        <f t="shared" si="4"/>
        <v>-2.074225653427586E-2</v>
      </c>
      <c r="I26" s="45">
        <f t="shared" si="5"/>
        <v>-5.9244035385577654E-2</v>
      </c>
      <c r="J26" s="45">
        <f t="shared" si="6"/>
        <v>-7.6869117904951212E-2</v>
      </c>
      <c r="K26" s="59">
        <f>AVERAGE(K12, K25)</f>
        <v>1.6341428571428569E-2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2:22" ht="15.75" thickBot="1" x14ac:dyDescent="0.3">
      <c r="B27" s="70" t="s">
        <v>35</v>
      </c>
      <c r="C27" s="71"/>
      <c r="D27" s="72"/>
      <c r="E27" s="46"/>
      <c r="F27" s="46"/>
      <c r="G27" s="48">
        <f>AVERAGE(G5:G11, G18:G24)</f>
        <v>2429.5384615384614</v>
      </c>
      <c r="H27" s="46"/>
      <c r="I27" s="46"/>
      <c r="J27" s="55"/>
      <c r="K27" s="4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2:22" ht="15.75" customHeight="1" thickBot="1" x14ac:dyDescent="0.3">
      <c r="B28" s="130"/>
      <c r="C28" s="131"/>
      <c r="D28" s="131"/>
      <c r="E28" s="131"/>
      <c r="F28" s="131"/>
      <c r="G28" s="131"/>
      <c r="H28" s="131"/>
      <c r="I28" s="131"/>
      <c r="J28" s="131"/>
      <c r="K28" s="132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2:22" ht="15.75" customHeight="1" thickBot="1" x14ac:dyDescent="0.3">
      <c r="B29" s="75"/>
      <c r="C29" s="76"/>
      <c r="D29" s="76"/>
      <c r="E29" s="76"/>
      <c r="F29" s="76"/>
      <c r="G29" s="76"/>
      <c r="H29" s="76"/>
      <c r="I29" s="76"/>
      <c r="J29" s="76"/>
      <c r="K29" s="78"/>
      <c r="M29" s="101" t="s">
        <v>42</v>
      </c>
      <c r="N29" s="102"/>
      <c r="O29" s="102"/>
      <c r="P29" s="102"/>
      <c r="Q29" s="102"/>
      <c r="R29" s="102"/>
      <c r="S29" s="102"/>
      <c r="T29" s="102"/>
      <c r="U29" s="102"/>
      <c r="V29" s="103"/>
    </row>
    <row r="30" spans="2:22" ht="25.5" customHeight="1" thickBot="1" x14ac:dyDescent="0.3">
      <c r="B30" s="28" t="s">
        <v>0</v>
      </c>
      <c r="C30" s="29" t="s">
        <v>1</v>
      </c>
      <c r="D30" s="30" t="s">
        <v>2</v>
      </c>
      <c r="E30" s="30" t="s">
        <v>3</v>
      </c>
      <c r="F30" s="30" t="s">
        <v>41</v>
      </c>
      <c r="G30" s="31" t="s">
        <v>27</v>
      </c>
      <c r="H30" s="32" t="s">
        <v>19</v>
      </c>
      <c r="I30" s="32" t="s">
        <v>20</v>
      </c>
      <c r="J30" s="52" t="s">
        <v>44</v>
      </c>
      <c r="K30" s="52" t="s">
        <v>45</v>
      </c>
      <c r="M30" s="104"/>
      <c r="N30" s="105"/>
      <c r="O30" s="105"/>
      <c r="P30" s="105"/>
      <c r="Q30" s="105"/>
      <c r="R30" s="105"/>
      <c r="S30" s="105"/>
      <c r="T30" s="105"/>
      <c r="U30" s="105"/>
      <c r="V30" s="106"/>
    </row>
    <row r="31" spans="2:22" x14ac:dyDescent="0.25">
      <c r="B31" s="24" t="s">
        <v>5</v>
      </c>
      <c r="C31" s="1">
        <f>IFERROR((C24+1),"")</f>
        <v>43212</v>
      </c>
      <c r="D31" s="22">
        <v>2823</v>
      </c>
      <c r="E31" s="22">
        <v>2939</v>
      </c>
      <c r="F31" s="22">
        <v>2995</v>
      </c>
      <c r="G31" s="49"/>
      <c r="H31" s="16">
        <f t="shared" ref="H31:H39" si="8">G31/D31-1</f>
        <v>-1</v>
      </c>
      <c r="I31" s="16">
        <f t="shared" ref="I31:I39" si="9">G31/E31-1</f>
        <v>-1</v>
      </c>
      <c r="J31" s="17">
        <f t="shared" ref="J31:J39" si="10">G31/F31-1</f>
        <v>-1</v>
      </c>
      <c r="K31" s="56"/>
      <c r="M31" s="73" t="s">
        <v>31</v>
      </c>
      <c r="N31" s="74"/>
      <c r="O31" s="74" t="s">
        <v>13</v>
      </c>
      <c r="P31" s="74"/>
      <c r="Q31" s="107" t="s">
        <v>32</v>
      </c>
      <c r="R31" s="93"/>
      <c r="S31" s="107" t="s">
        <v>33</v>
      </c>
      <c r="T31" s="93"/>
      <c r="U31" s="121" t="s">
        <v>34</v>
      </c>
      <c r="V31" s="122"/>
    </row>
    <row r="32" spans="2:22" ht="15.75" thickBot="1" x14ac:dyDescent="0.3">
      <c r="B32" s="24" t="s">
        <v>6</v>
      </c>
      <c r="C32" s="1">
        <f t="shared" ref="C32:C37" si="11">IFERROR((C31+1),"")</f>
        <v>43213</v>
      </c>
      <c r="D32" s="22">
        <v>1388</v>
      </c>
      <c r="E32" s="22">
        <v>1445</v>
      </c>
      <c r="F32" s="22">
        <v>1473</v>
      </c>
      <c r="G32" s="39"/>
      <c r="H32" s="16">
        <f t="shared" si="8"/>
        <v>-1</v>
      </c>
      <c r="I32" s="16">
        <f t="shared" si="9"/>
        <v>-1</v>
      </c>
      <c r="J32" s="17">
        <f t="shared" si="10"/>
        <v>-1</v>
      </c>
      <c r="K32" s="57"/>
      <c r="M32" s="79">
        <f>D65</f>
        <v>65530</v>
      </c>
      <c r="N32" s="80"/>
      <c r="O32" s="81">
        <f>G65</f>
        <v>31584</v>
      </c>
      <c r="P32" s="82"/>
      <c r="Q32" s="117">
        <f>M32-O32</f>
        <v>33946</v>
      </c>
      <c r="R32" s="118"/>
      <c r="S32" s="119">
        <v>23</v>
      </c>
      <c r="T32" s="120"/>
      <c r="U32" s="117">
        <f>Q32/S32</f>
        <v>1475.9130434782608</v>
      </c>
      <c r="V32" s="123"/>
    </row>
    <row r="33" spans="2:22" x14ac:dyDescent="0.25">
      <c r="B33" s="24" t="s">
        <v>7</v>
      </c>
      <c r="C33" s="1">
        <f t="shared" si="11"/>
        <v>43214</v>
      </c>
      <c r="D33" s="22">
        <v>2309</v>
      </c>
      <c r="E33" s="22">
        <v>2404</v>
      </c>
      <c r="F33" s="22">
        <v>2449</v>
      </c>
      <c r="G33" s="39"/>
      <c r="H33" s="16">
        <f t="shared" si="8"/>
        <v>-1</v>
      </c>
      <c r="I33" s="16">
        <f t="shared" si="9"/>
        <v>-1</v>
      </c>
      <c r="J33" s="17">
        <f t="shared" si="10"/>
        <v>-1</v>
      </c>
      <c r="K33" s="56"/>
    </row>
    <row r="34" spans="2:22" ht="15" customHeight="1" thickBot="1" x14ac:dyDescent="0.3">
      <c r="B34" s="24" t="s">
        <v>8</v>
      </c>
      <c r="C34" s="1">
        <f t="shared" si="11"/>
        <v>43215</v>
      </c>
      <c r="D34" s="22">
        <v>1146</v>
      </c>
      <c r="E34" s="22">
        <v>1193</v>
      </c>
      <c r="F34" s="22">
        <v>1215</v>
      </c>
      <c r="G34" s="39"/>
      <c r="H34" s="16">
        <f t="shared" si="8"/>
        <v>-1</v>
      </c>
      <c r="I34" s="16">
        <f t="shared" si="9"/>
        <v>-1</v>
      </c>
      <c r="J34" s="17">
        <f t="shared" si="10"/>
        <v>-1</v>
      </c>
      <c r="K34" s="56"/>
    </row>
    <row r="35" spans="2:22" ht="15" customHeight="1" x14ac:dyDescent="0.25">
      <c r="B35" s="24" t="s">
        <v>9</v>
      </c>
      <c r="C35" s="1">
        <f t="shared" si="11"/>
        <v>43216</v>
      </c>
      <c r="D35" s="22">
        <v>1789</v>
      </c>
      <c r="E35" s="22">
        <v>1862</v>
      </c>
      <c r="F35" s="22">
        <v>1898</v>
      </c>
      <c r="G35" s="39"/>
      <c r="H35" s="16">
        <f t="shared" si="8"/>
        <v>-1</v>
      </c>
      <c r="I35" s="16">
        <f t="shared" si="9"/>
        <v>-1</v>
      </c>
      <c r="J35" s="17">
        <f t="shared" si="10"/>
        <v>-1</v>
      </c>
      <c r="K35" s="56"/>
      <c r="M35" s="101" t="s">
        <v>46</v>
      </c>
      <c r="N35" s="102"/>
      <c r="O35" s="102"/>
      <c r="P35" s="102"/>
      <c r="Q35" s="102"/>
      <c r="R35" s="102"/>
      <c r="S35" s="102"/>
      <c r="T35" s="102"/>
      <c r="U35" s="102"/>
      <c r="V35" s="103"/>
    </row>
    <row r="36" spans="2:22" ht="15.75" customHeight="1" thickBot="1" x14ac:dyDescent="0.3">
      <c r="B36" s="24" t="s">
        <v>10</v>
      </c>
      <c r="C36" s="1">
        <f t="shared" si="11"/>
        <v>43217</v>
      </c>
      <c r="D36" s="22">
        <v>2744</v>
      </c>
      <c r="E36" s="22">
        <v>2857</v>
      </c>
      <c r="F36" s="22">
        <v>2911</v>
      </c>
      <c r="G36" s="39"/>
      <c r="H36" s="16">
        <f t="shared" si="8"/>
        <v>-1</v>
      </c>
      <c r="I36" s="16">
        <f t="shared" si="9"/>
        <v>-1</v>
      </c>
      <c r="J36" s="17">
        <f t="shared" si="10"/>
        <v>-1</v>
      </c>
      <c r="K36" s="56"/>
      <c r="M36" s="104"/>
      <c r="N36" s="105"/>
      <c r="O36" s="105"/>
      <c r="P36" s="105"/>
      <c r="Q36" s="105"/>
      <c r="R36" s="105"/>
      <c r="S36" s="105"/>
      <c r="T36" s="105"/>
      <c r="U36" s="105"/>
      <c r="V36" s="106"/>
    </row>
    <row r="37" spans="2:22" ht="15.75" thickBot="1" x14ac:dyDescent="0.3">
      <c r="B37" s="25" t="s">
        <v>11</v>
      </c>
      <c r="C37" s="4">
        <f t="shared" si="11"/>
        <v>43218</v>
      </c>
      <c r="D37" s="22">
        <v>5507</v>
      </c>
      <c r="E37" s="22">
        <v>5733</v>
      </c>
      <c r="F37" s="33">
        <v>5842</v>
      </c>
      <c r="G37" s="40"/>
      <c r="H37" s="16">
        <f t="shared" si="8"/>
        <v>-1</v>
      </c>
      <c r="I37" s="16">
        <f t="shared" si="9"/>
        <v>-1</v>
      </c>
      <c r="J37" s="17">
        <f t="shared" si="10"/>
        <v>-1</v>
      </c>
      <c r="K37" s="56"/>
      <c r="M37" s="73" t="s">
        <v>31</v>
      </c>
      <c r="N37" s="74"/>
      <c r="O37" s="74" t="s">
        <v>13</v>
      </c>
      <c r="P37" s="74"/>
      <c r="Q37" s="107" t="s">
        <v>32</v>
      </c>
      <c r="R37" s="93"/>
      <c r="S37" s="107" t="s">
        <v>33</v>
      </c>
      <c r="T37" s="93"/>
      <c r="U37" s="121" t="s">
        <v>34</v>
      </c>
      <c r="V37" s="122"/>
    </row>
    <row r="38" spans="2:22" ht="15.75" thickBot="1" x14ac:dyDescent="0.3">
      <c r="B38" s="127" t="s">
        <v>15</v>
      </c>
      <c r="C38" s="129"/>
      <c r="D38" s="7">
        <f>SUM(D31:D37)</f>
        <v>17706</v>
      </c>
      <c r="E38" s="8">
        <f>SUM(E31:E37)</f>
        <v>18433</v>
      </c>
      <c r="F38" s="14">
        <f>SUM(F31:F37)</f>
        <v>18783</v>
      </c>
      <c r="G38" s="14">
        <f>SUM(G31:G37)</f>
        <v>0</v>
      </c>
      <c r="H38" s="18">
        <f t="shared" si="8"/>
        <v>-1</v>
      </c>
      <c r="I38" s="19">
        <f t="shared" si="9"/>
        <v>-1</v>
      </c>
      <c r="J38" s="19">
        <f t="shared" si="10"/>
        <v>-1</v>
      </c>
      <c r="K38" s="58" t="e">
        <f>AVERAGE(K31:K37)</f>
        <v>#DIV/0!</v>
      </c>
      <c r="M38" s="79">
        <f>E65</f>
        <v>68216</v>
      </c>
      <c r="N38" s="80"/>
      <c r="O38" s="81">
        <f>G65</f>
        <v>31584</v>
      </c>
      <c r="P38" s="82"/>
      <c r="Q38" s="117">
        <f>M38-O38</f>
        <v>36632</v>
      </c>
      <c r="R38" s="118"/>
      <c r="S38" s="119">
        <v>23</v>
      </c>
      <c r="T38" s="120"/>
      <c r="U38" s="117">
        <f>Q38/S38</f>
        <v>1592.695652173913</v>
      </c>
      <c r="V38" s="123"/>
    </row>
    <row r="39" spans="2:22" ht="15.75" customHeight="1" thickBot="1" x14ac:dyDescent="0.3">
      <c r="B39" s="41" t="s">
        <v>13</v>
      </c>
      <c r="C39" s="62"/>
      <c r="D39" s="63">
        <f>D38+D26</f>
        <v>49959</v>
      </c>
      <c r="E39" s="64">
        <f>E38+E26</f>
        <v>52006</v>
      </c>
      <c r="F39" s="43">
        <f>F38+F26</f>
        <v>52997</v>
      </c>
      <c r="G39" s="43">
        <f>G38+G26</f>
        <v>31584</v>
      </c>
      <c r="H39" s="44">
        <f t="shared" si="8"/>
        <v>-0.367801597309794</v>
      </c>
      <c r="I39" s="45">
        <f t="shared" si="9"/>
        <v>-0.39268545937007271</v>
      </c>
      <c r="J39" s="45">
        <f t="shared" si="10"/>
        <v>-0.40404173821159683</v>
      </c>
      <c r="K39" s="59" t="e">
        <f>AVERAGE(K12, K25, K38)</f>
        <v>#DIV/0!</v>
      </c>
    </row>
    <row r="40" spans="2:22" ht="15.75" customHeight="1" thickBot="1" x14ac:dyDescent="0.3">
      <c r="B40" s="70" t="s">
        <v>35</v>
      </c>
      <c r="C40" s="71"/>
      <c r="D40" s="72"/>
      <c r="E40" s="46"/>
      <c r="F40" s="46"/>
      <c r="G40" s="48">
        <f>AVERAGE(G5:G11, G18:G24,G31:G37)</f>
        <v>2429.5384615384614</v>
      </c>
      <c r="H40" s="46"/>
      <c r="I40" s="46"/>
      <c r="J40" s="55"/>
      <c r="K40" s="47"/>
    </row>
    <row r="41" spans="2:22" ht="15.75" customHeight="1" thickBot="1" x14ac:dyDescent="0.3">
      <c r="B41" s="130"/>
      <c r="C41" s="131"/>
      <c r="D41" s="131"/>
      <c r="E41" s="131"/>
      <c r="F41" s="131"/>
      <c r="G41" s="131"/>
      <c r="H41" s="131"/>
      <c r="I41" s="131"/>
      <c r="J41" s="131"/>
      <c r="K41" s="132"/>
      <c r="M41" s="101" t="s">
        <v>43</v>
      </c>
      <c r="N41" s="102"/>
      <c r="O41" s="102"/>
      <c r="P41" s="102"/>
      <c r="Q41" s="102"/>
      <c r="R41" s="102"/>
      <c r="S41" s="102"/>
      <c r="T41" s="102"/>
      <c r="U41" s="102"/>
      <c r="V41" s="103"/>
    </row>
    <row r="42" spans="2:22" ht="15.75" customHeight="1" thickBot="1" x14ac:dyDescent="0.3">
      <c r="B42" s="75"/>
      <c r="C42" s="76"/>
      <c r="D42" s="76"/>
      <c r="E42" s="76"/>
      <c r="F42" s="76"/>
      <c r="G42" s="76"/>
      <c r="H42" s="76"/>
      <c r="I42" s="76"/>
      <c r="J42" s="76"/>
      <c r="K42" s="78"/>
      <c r="M42" s="104"/>
      <c r="N42" s="105"/>
      <c r="O42" s="105"/>
      <c r="P42" s="105"/>
      <c r="Q42" s="105"/>
      <c r="R42" s="105"/>
      <c r="S42" s="105"/>
      <c r="T42" s="105"/>
      <c r="U42" s="105"/>
      <c r="V42" s="106"/>
    </row>
    <row r="43" spans="2:22" ht="25.5" customHeight="1" thickBot="1" x14ac:dyDescent="0.3">
      <c r="B43" s="28" t="s">
        <v>0</v>
      </c>
      <c r="C43" s="29" t="s">
        <v>1</v>
      </c>
      <c r="D43" s="30" t="s">
        <v>2</v>
      </c>
      <c r="E43" s="30" t="s">
        <v>3</v>
      </c>
      <c r="F43" s="30" t="s">
        <v>41</v>
      </c>
      <c r="G43" s="31" t="s">
        <v>27</v>
      </c>
      <c r="H43" s="32" t="s">
        <v>19</v>
      </c>
      <c r="I43" s="32" t="s">
        <v>20</v>
      </c>
      <c r="J43" s="52" t="s">
        <v>44</v>
      </c>
      <c r="K43" s="52" t="s">
        <v>45</v>
      </c>
      <c r="M43" s="50" t="s">
        <v>31</v>
      </c>
      <c r="N43" s="51"/>
      <c r="O43" s="74" t="s">
        <v>13</v>
      </c>
      <c r="P43" s="74"/>
      <c r="Q43" s="107" t="s">
        <v>32</v>
      </c>
      <c r="R43" s="93"/>
      <c r="S43" s="107" t="s">
        <v>33</v>
      </c>
      <c r="T43" s="93"/>
      <c r="U43" s="121" t="s">
        <v>34</v>
      </c>
      <c r="V43" s="122"/>
    </row>
    <row r="44" spans="2:22" ht="15.75" thickBot="1" x14ac:dyDescent="0.3">
      <c r="B44" s="24" t="s">
        <v>5</v>
      </c>
      <c r="C44" s="1">
        <f>IFERROR((C37+1),"")</f>
        <v>43219</v>
      </c>
      <c r="D44" s="22">
        <v>3590</v>
      </c>
      <c r="E44" s="22">
        <v>3737</v>
      </c>
      <c r="F44" s="22">
        <v>3808</v>
      </c>
      <c r="G44" s="39"/>
      <c r="H44" s="16">
        <f t="shared" ref="H44:H52" si="12">G44/D44-1</f>
        <v>-1</v>
      </c>
      <c r="I44" s="16">
        <f t="shared" ref="I44:I52" si="13">G44/E44-1</f>
        <v>-1</v>
      </c>
      <c r="J44" s="17">
        <f t="shared" ref="J44:J52" si="14">G44/F44-1</f>
        <v>-1</v>
      </c>
      <c r="K44" s="56"/>
      <c r="M44" s="79">
        <f>F65</f>
        <v>69514</v>
      </c>
      <c r="N44" s="80"/>
      <c r="O44" s="81">
        <f>G65</f>
        <v>31584</v>
      </c>
      <c r="P44" s="82"/>
      <c r="Q44" s="117">
        <f>M44-O44</f>
        <v>37930</v>
      </c>
      <c r="R44" s="118"/>
      <c r="S44" s="119">
        <v>23</v>
      </c>
      <c r="T44" s="120"/>
      <c r="U44" s="117">
        <f>Q44/S44</f>
        <v>1649.1304347826087</v>
      </c>
      <c r="V44" s="123"/>
    </row>
    <row r="45" spans="2:22" x14ac:dyDescent="0.25">
      <c r="B45" s="24" t="s">
        <v>6</v>
      </c>
      <c r="C45" s="1">
        <f t="shared" ref="C45:C50" si="15">IFERROR((C44+1),"")</f>
        <v>43220</v>
      </c>
      <c r="D45" s="22">
        <v>774</v>
      </c>
      <c r="E45" s="22">
        <v>806</v>
      </c>
      <c r="F45" s="22">
        <v>821</v>
      </c>
      <c r="G45" s="39"/>
      <c r="H45" s="16">
        <f t="shared" si="12"/>
        <v>-1</v>
      </c>
      <c r="I45" s="16">
        <f t="shared" si="13"/>
        <v>-1</v>
      </c>
      <c r="J45" s="17">
        <f t="shared" si="14"/>
        <v>-1</v>
      </c>
      <c r="K45" s="57"/>
    </row>
    <row r="46" spans="2:22" x14ac:dyDescent="0.25">
      <c r="B46" s="24" t="s">
        <v>7</v>
      </c>
      <c r="C46" s="1">
        <f t="shared" si="15"/>
        <v>43221</v>
      </c>
      <c r="D46" s="22">
        <v>1548</v>
      </c>
      <c r="E46" s="22">
        <v>1611</v>
      </c>
      <c r="F46" s="22">
        <v>1642</v>
      </c>
      <c r="G46" s="39"/>
      <c r="H46" s="16">
        <f t="shared" si="12"/>
        <v>-1</v>
      </c>
      <c r="I46" s="16">
        <f t="shared" si="13"/>
        <v>-1</v>
      </c>
      <c r="J46" s="17">
        <f t="shared" si="14"/>
        <v>-1</v>
      </c>
      <c r="K46" s="56"/>
    </row>
    <row r="47" spans="2:22" x14ac:dyDescent="0.25">
      <c r="B47" s="24" t="s">
        <v>8</v>
      </c>
      <c r="C47" s="1">
        <f t="shared" si="15"/>
        <v>43222</v>
      </c>
      <c r="D47" s="22">
        <v>1797</v>
      </c>
      <c r="E47" s="22">
        <v>1871</v>
      </c>
      <c r="F47" s="22">
        <v>1906</v>
      </c>
      <c r="G47" s="39"/>
      <c r="H47" s="16">
        <f t="shared" si="12"/>
        <v>-1</v>
      </c>
      <c r="I47" s="16">
        <f t="shared" si="13"/>
        <v>-1</v>
      </c>
      <c r="J47" s="17">
        <f t="shared" si="14"/>
        <v>-1</v>
      </c>
      <c r="K47" s="56"/>
    </row>
    <row r="48" spans="2:22" x14ac:dyDescent="0.25">
      <c r="B48" s="24" t="s">
        <v>9</v>
      </c>
      <c r="C48" s="1">
        <f t="shared" si="15"/>
        <v>43223</v>
      </c>
      <c r="D48" s="22">
        <v>3193</v>
      </c>
      <c r="E48" s="22">
        <v>3324</v>
      </c>
      <c r="F48" s="22">
        <v>3387</v>
      </c>
      <c r="G48" s="39"/>
      <c r="H48" s="16">
        <f t="shared" si="12"/>
        <v>-1</v>
      </c>
      <c r="I48" s="16">
        <f t="shared" si="13"/>
        <v>-1</v>
      </c>
      <c r="J48" s="17">
        <f t="shared" si="14"/>
        <v>-1</v>
      </c>
      <c r="K48" s="56"/>
    </row>
    <row r="49" spans="2:11" x14ac:dyDescent="0.25">
      <c r="B49" s="24" t="s">
        <v>10</v>
      </c>
      <c r="C49" s="1">
        <f t="shared" si="15"/>
        <v>43224</v>
      </c>
      <c r="D49" s="22">
        <v>1699</v>
      </c>
      <c r="E49" s="22">
        <v>1769</v>
      </c>
      <c r="F49" s="22">
        <v>1802</v>
      </c>
      <c r="G49" s="39"/>
      <c r="H49" s="16">
        <f t="shared" si="12"/>
        <v>-1</v>
      </c>
      <c r="I49" s="16">
        <f t="shared" si="13"/>
        <v>-1</v>
      </c>
      <c r="J49" s="17">
        <f t="shared" si="14"/>
        <v>-1</v>
      </c>
      <c r="K49" s="56"/>
    </row>
    <row r="50" spans="2:11" ht="15.75" thickBot="1" x14ac:dyDescent="0.3">
      <c r="B50" s="25" t="s">
        <v>11</v>
      </c>
      <c r="C50" s="4">
        <f t="shared" si="15"/>
        <v>43225</v>
      </c>
      <c r="D50" s="22">
        <v>2970</v>
      </c>
      <c r="E50" s="22">
        <v>3092</v>
      </c>
      <c r="F50" s="33">
        <v>3151</v>
      </c>
      <c r="G50" s="40"/>
      <c r="H50" s="16">
        <f t="shared" si="12"/>
        <v>-1</v>
      </c>
      <c r="I50" s="16">
        <f t="shared" si="13"/>
        <v>-1</v>
      </c>
      <c r="J50" s="17">
        <f t="shared" si="14"/>
        <v>-1</v>
      </c>
      <c r="K50" s="56"/>
    </row>
    <row r="51" spans="2:11" ht="15.75" thickBot="1" x14ac:dyDescent="0.3">
      <c r="B51" s="5" t="s">
        <v>16</v>
      </c>
      <c r="C51" s="6"/>
      <c r="D51" s="7">
        <f>SUM(D44:D50)</f>
        <v>15571</v>
      </c>
      <c r="E51" s="8">
        <f>SUM(E44:E50)</f>
        <v>16210</v>
      </c>
      <c r="F51" s="14">
        <f>SUM(F44:F50)</f>
        <v>16517</v>
      </c>
      <c r="G51" s="14">
        <f>SUM(G44:G50)</f>
        <v>0</v>
      </c>
      <c r="H51" s="18">
        <f t="shared" si="12"/>
        <v>-1</v>
      </c>
      <c r="I51" s="19">
        <f t="shared" si="13"/>
        <v>-1</v>
      </c>
      <c r="J51" s="19">
        <f t="shared" si="14"/>
        <v>-1</v>
      </c>
      <c r="K51" s="58" t="e">
        <f>AVERAGE(K44:K50)</f>
        <v>#DIV/0!</v>
      </c>
    </row>
    <row r="52" spans="2:11" ht="15.75" thickBot="1" x14ac:dyDescent="0.3">
      <c r="B52" s="41" t="str">
        <f>IFERROR(IF(D64&gt;0,"Total MTD","Total Month"),"-")</f>
        <v>Total Month</v>
      </c>
      <c r="C52" s="62"/>
      <c r="D52" s="63">
        <f>D51+D39</f>
        <v>65530</v>
      </c>
      <c r="E52" s="64">
        <f>E51+E39</f>
        <v>68216</v>
      </c>
      <c r="F52" s="43">
        <f>F51+F39</f>
        <v>69514</v>
      </c>
      <c r="G52" s="43">
        <f>G51+G39</f>
        <v>31584</v>
      </c>
      <c r="H52" s="44">
        <f t="shared" si="12"/>
        <v>-0.51802227987181437</v>
      </c>
      <c r="I52" s="45">
        <f t="shared" si="13"/>
        <v>-0.53700011727453978</v>
      </c>
      <c r="J52" s="45">
        <f t="shared" si="14"/>
        <v>-0.54564548148574388</v>
      </c>
      <c r="K52" s="59" t="e">
        <f>AVERAGE(K12, K25, K38, K51)</f>
        <v>#DIV/0!</v>
      </c>
    </row>
    <row r="53" spans="2:11" ht="15.75" thickBot="1" x14ac:dyDescent="0.3">
      <c r="B53" s="70" t="s">
        <v>35</v>
      </c>
      <c r="C53" s="71"/>
      <c r="D53" s="72"/>
      <c r="E53" s="46"/>
      <c r="F53" s="46"/>
      <c r="G53" s="48">
        <f>AVERAGE(G5:G11, G18:G24,G31:G37,G44:G50)</f>
        <v>2429.5384615384614</v>
      </c>
      <c r="H53" s="46"/>
      <c r="I53" s="46"/>
      <c r="J53" s="55"/>
      <c r="K53" s="47"/>
    </row>
    <row r="54" spans="2:11" ht="15.75" thickBot="1" x14ac:dyDescent="0.3">
      <c r="B54" s="65"/>
      <c r="C54" s="66"/>
      <c r="D54" s="66"/>
      <c r="E54" s="66"/>
      <c r="F54" s="66"/>
      <c r="G54" s="66"/>
      <c r="H54" s="66"/>
      <c r="I54" s="66"/>
      <c r="J54" s="66"/>
      <c r="K54" s="67"/>
    </row>
    <row r="55" spans="2:11" ht="15.75" thickBot="1" x14ac:dyDescent="0.3">
      <c r="B55" s="75"/>
      <c r="C55" s="76"/>
      <c r="D55" s="76"/>
      <c r="E55" s="76"/>
      <c r="F55" s="76"/>
      <c r="G55" s="76"/>
      <c r="H55" s="76"/>
      <c r="I55" s="76"/>
      <c r="J55" s="76"/>
      <c r="K55" s="78"/>
    </row>
    <row r="56" spans="2:11" ht="25.5" customHeight="1" thickBot="1" x14ac:dyDescent="0.3">
      <c r="B56" s="28" t="s">
        <v>0</v>
      </c>
      <c r="C56" s="29" t="s">
        <v>1</v>
      </c>
      <c r="D56" s="30" t="s">
        <v>2</v>
      </c>
      <c r="E56" s="30" t="s">
        <v>3</v>
      </c>
      <c r="F56" s="30" t="s">
        <v>41</v>
      </c>
      <c r="G56" s="31" t="s">
        <v>27</v>
      </c>
      <c r="H56" s="32" t="s">
        <v>19</v>
      </c>
      <c r="I56" s="32" t="s">
        <v>20</v>
      </c>
      <c r="J56" s="52" t="s">
        <v>44</v>
      </c>
      <c r="K56" s="52" t="s">
        <v>45</v>
      </c>
    </row>
    <row r="57" spans="2:11" x14ac:dyDescent="0.25">
      <c r="B57" s="24" t="s">
        <v>5</v>
      </c>
      <c r="C57" s="1">
        <f>IFERROR((C50+1),"")</f>
        <v>43226</v>
      </c>
      <c r="D57" s="22"/>
      <c r="E57" s="22"/>
      <c r="F57" s="22"/>
      <c r="G57" s="39"/>
      <c r="H57" s="16" t="e">
        <f t="shared" ref="H57:H63" si="16">G57/D57-1</f>
        <v>#DIV/0!</v>
      </c>
      <c r="I57" s="16" t="e">
        <f t="shared" ref="I57:I63" si="17">G57/E57-1</f>
        <v>#DIV/0!</v>
      </c>
      <c r="J57" s="17" t="e">
        <f t="shared" ref="J57:J63" si="18">G57/F57-1</f>
        <v>#DIV/0!</v>
      </c>
      <c r="K57" s="56"/>
    </row>
    <row r="58" spans="2:11" x14ac:dyDescent="0.25">
      <c r="B58" s="24" t="s">
        <v>6</v>
      </c>
      <c r="C58" s="1">
        <f t="shared" ref="C58:C63" si="19">IFERROR((C57+1),"")</f>
        <v>43227</v>
      </c>
      <c r="D58" s="22"/>
      <c r="E58" s="22"/>
      <c r="F58" s="22"/>
      <c r="G58" s="39"/>
      <c r="H58" s="16" t="e">
        <f t="shared" si="16"/>
        <v>#DIV/0!</v>
      </c>
      <c r="I58" s="16" t="e">
        <f t="shared" si="17"/>
        <v>#DIV/0!</v>
      </c>
      <c r="J58" s="17" t="e">
        <f t="shared" si="18"/>
        <v>#DIV/0!</v>
      </c>
      <c r="K58" s="57"/>
    </row>
    <row r="59" spans="2:11" x14ac:dyDescent="0.25">
      <c r="B59" s="24" t="s">
        <v>7</v>
      </c>
      <c r="C59" s="1">
        <f t="shared" si="19"/>
        <v>43228</v>
      </c>
      <c r="D59" s="22"/>
      <c r="E59" s="22"/>
      <c r="F59" s="22"/>
      <c r="G59" s="39"/>
      <c r="H59" s="16" t="e">
        <f t="shared" si="16"/>
        <v>#DIV/0!</v>
      </c>
      <c r="I59" s="16" t="e">
        <f t="shared" si="17"/>
        <v>#DIV/0!</v>
      </c>
      <c r="J59" s="17" t="e">
        <f t="shared" si="18"/>
        <v>#DIV/0!</v>
      </c>
      <c r="K59" s="56"/>
    </row>
    <row r="60" spans="2:11" x14ac:dyDescent="0.25">
      <c r="B60" s="24" t="s">
        <v>8</v>
      </c>
      <c r="C60" s="1">
        <f t="shared" si="19"/>
        <v>43229</v>
      </c>
      <c r="D60" s="22"/>
      <c r="E60" s="22"/>
      <c r="F60" s="22"/>
      <c r="G60" s="39"/>
      <c r="H60" s="16" t="e">
        <f t="shared" si="16"/>
        <v>#DIV/0!</v>
      </c>
      <c r="I60" s="16" t="e">
        <f t="shared" si="17"/>
        <v>#DIV/0!</v>
      </c>
      <c r="J60" s="17" t="e">
        <f t="shared" si="18"/>
        <v>#DIV/0!</v>
      </c>
      <c r="K60" s="56"/>
    </row>
    <row r="61" spans="2:11" x14ac:dyDescent="0.25">
      <c r="B61" s="24" t="s">
        <v>9</v>
      </c>
      <c r="C61" s="1">
        <f t="shared" si="19"/>
        <v>43230</v>
      </c>
      <c r="D61" s="22"/>
      <c r="E61" s="22"/>
      <c r="F61" s="22"/>
      <c r="G61" s="39"/>
      <c r="H61" s="16" t="e">
        <f t="shared" si="16"/>
        <v>#DIV/0!</v>
      </c>
      <c r="I61" s="16" t="e">
        <f t="shared" si="17"/>
        <v>#DIV/0!</v>
      </c>
      <c r="J61" s="17" t="e">
        <f t="shared" si="18"/>
        <v>#DIV/0!</v>
      </c>
      <c r="K61" s="56"/>
    </row>
    <row r="62" spans="2:11" x14ac:dyDescent="0.25">
      <c r="B62" s="24" t="s">
        <v>10</v>
      </c>
      <c r="C62" s="1">
        <f t="shared" si="19"/>
        <v>43231</v>
      </c>
      <c r="D62" s="22"/>
      <c r="E62" s="22"/>
      <c r="F62" s="22"/>
      <c r="G62" s="39"/>
      <c r="H62" s="16" t="e">
        <f t="shared" si="16"/>
        <v>#DIV/0!</v>
      </c>
      <c r="I62" s="16" t="e">
        <f t="shared" si="17"/>
        <v>#DIV/0!</v>
      </c>
      <c r="J62" s="17" t="e">
        <f t="shared" si="18"/>
        <v>#DIV/0!</v>
      </c>
      <c r="K62" s="56"/>
    </row>
    <row r="63" spans="2:11" ht="15.75" thickBot="1" x14ac:dyDescent="0.3">
      <c r="B63" s="25" t="s">
        <v>11</v>
      </c>
      <c r="C63" s="4">
        <f t="shared" si="19"/>
        <v>43232</v>
      </c>
      <c r="D63" s="22"/>
      <c r="E63" s="22"/>
      <c r="F63" s="33"/>
      <c r="G63" s="40"/>
      <c r="H63" s="16" t="e">
        <f t="shared" si="16"/>
        <v>#DIV/0!</v>
      </c>
      <c r="I63" s="16" t="e">
        <f t="shared" si="17"/>
        <v>#DIV/0!</v>
      </c>
      <c r="J63" s="17" t="e">
        <f t="shared" si="18"/>
        <v>#DIV/0!</v>
      </c>
      <c r="K63" s="56"/>
    </row>
    <row r="64" spans="2:11" ht="15.75" thickBot="1" x14ac:dyDescent="0.3">
      <c r="B64" s="5" t="s">
        <v>17</v>
      </c>
      <c r="C64" s="6"/>
      <c r="D64" s="7">
        <f>SUM(D57:D63)</f>
        <v>0</v>
      </c>
      <c r="E64" s="8">
        <f>SUM(E57:E63)</f>
        <v>0</v>
      </c>
      <c r="F64" s="14">
        <f>SUM(F57:F63)</f>
        <v>0</v>
      </c>
      <c r="G64" s="14">
        <f>SUM(G57:G63)</f>
        <v>0</v>
      </c>
      <c r="H64" s="18" t="e">
        <f>G64/D64-1</f>
        <v>#DIV/0!</v>
      </c>
      <c r="I64" s="19" t="e">
        <f>G64/E64-1</f>
        <v>#DIV/0!</v>
      </c>
      <c r="J64" s="19" t="e">
        <f>G64/F64-1</f>
        <v>#DIV/0!</v>
      </c>
      <c r="K64" s="58" t="e">
        <f>AVERAGE(K57:K63)</f>
        <v>#DIV/0!</v>
      </c>
    </row>
    <row r="65" spans="2:11" ht="15.75" thickBot="1" x14ac:dyDescent="0.3">
      <c r="B65" s="41" t="s">
        <v>18</v>
      </c>
      <c r="C65" s="62"/>
      <c r="D65" s="63">
        <f>D64+D52</f>
        <v>65530</v>
      </c>
      <c r="E65" s="64">
        <f>E64+E52</f>
        <v>68216</v>
      </c>
      <c r="F65" s="43">
        <f>F64+F52</f>
        <v>69514</v>
      </c>
      <c r="G65" s="43">
        <f>G64+G52</f>
        <v>31584</v>
      </c>
      <c r="H65" s="44">
        <f>G65/D65-1</f>
        <v>-0.51802227987181437</v>
      </c>
      <c r="I65" s="45">
        <f>G65/E65-1</f>
        <v>-0.53700011727453978</v>
      </c>
      <c r="J65" s="68">
        <f>G65/F65-1</f>
        <v>-0.54564548148574388</v>
      </c>
      <c r="K65" s="59" t="e">
        <f>AVERAGE(K12, K25, K38, K51, K64)</f>
        <v>#DIV/0!</v>
      </c>
    </row>
    <row r="66" spans="2:11" ht="15.75" thickBot="1" x14ac:dyDescent="0.3">
      <c r="B66" s="70" t="s">
        <v>35</v>
      </c>
      <c r="C66" s="71"/>
      <c r="D66" s="72"/>
      <c r="E66" s="46"/>
      <c r="F66" s="46"/>
      <c r="G66" s="48">
        <f>AVERAGE(G5:G11, G18:G24,G31:G37, G57:G63)</f>
        <v>2429.5384615384614</v>
      </c>
      <c r="H66" s="46"/>
      <c r="I66" s="46"/>
      <c r="J66" s="55"/>
      <c r="K66" s="47"/>
    </row>
    <row r="67" spans="2:11" ht="15.75" thickBot="1" x14ac:dyDescent="0.3">
      <c r="B67" s="65"/>
      <c r="C67" s="66"/>
      <c r="D67" s="66"/>
      <c r="E67" s="66"/>
      <c r="F67" s="66"/>
      <c r="G67" s="66"/>
      <c r="H67" s="66"/>
      <c r="I67" s="66"/>
      <c r="J67" s="66"/>
      <c r="K67" s="67"/>
    </row>
  </sheetData>
  <mergeCells count="66">
    <mergeCell ref="B2:K2"/>
    <mergeCell ref="B3:K3"/>
    <mergeCell ref="M4:V16"/>
    <mergeCell ref="B12:C12"/>
    <mergeCell ref="B14:D14"/>
    <mergeCell ref="D15:K15"/>
    <mergeCell ref="B16:K16"/>
    <mergeCell ref="S25:T25"/>
    <mergeCell ref="M21:V22"/>
    <mergeCell ref="M23:N23"/>
    <mergeCell ref="O23:P23"/>
    <mergeCell ref="Q23:R23"/>
    <mergeCell ref="S23:T23"/>
    <mergeCell ref="U23:V23"/>
    <mergeCell ref="M24:N24"/>
    <mergeCell ref="O24:P24"/>
    <mergeCell ref="Q24:R24"/>
    <mergeCell ref="S24:T24"/>
    <mergeCell ref="U24:V24"/>
    <mergeCell ref="U32:V32"/>
    <mergeCell ref="M35:V36"/>
    <mergeCell ref="U25:V25"/>
    <mergeCell ref="B27:D27"/>
    <mergeCell ref="B28:K28"/>
    <mergeCell ref="B29:K29"/>
    <mergeCell ref="M29:V30"/>
    <mergeCell ref="M31:N31"/>
    <mergeCell ref="O31:P31"/>
    <mergeCell ref="Q31:R31"/>
    <mergeCell ref="S31:T31"/>
    <mergeCell ref="U31:V31"/>
    <mergeCell ref="B25:C25"/>
    <mergeCell ref="M25:N25"/>
    <mergeCell ref="O25:P25"/>
    <mergeCell ref="Q25:R25"/>
    <mergeCell ref="S38:T38"/>
    <mergeCell ref="M32:N32"/>
    <mergeCell ref="O32:P32"/>
    <mergeCell ref="Q32:R32"/>
    <mergeCell ref="S32:T32"/>
    <mergeCell ref="M37:N37"/>
    <mergeCell ref="O37:P37"/>
    <mergeCell ref="Q37:R37"/>
    <mergeCell ref="S37:T37"/>
    <mergeCell ref="U37:V37"/>
    <mergeCell ref="S44:T44"/>
    <mergeCell ref="U44:V44"/>
    <mergeCell ref="B53:D53"/>
    <mergeCell ref="U38:V38"/>
    <mergeCell ref="B40:D40"/>
    <mergeCell ref="B41:K41"/>
    <mergeCell ref="M41:V42"/>
    <mergeCell ref="B42:K42"/>
    <mergeCell ref="O43:P43"/>
    <mergeCell ref="Q43:R43"/>
    <mergeCell ref="S43:T43"/>
    <mergeCell ref="U43:V43"/>
    <mergeCell ref="B38:C38"/>
    <mergeCell ref="M38:N38"/>
    <mergeCell ref="O38:P38"/>
    <mergeCell ref="Q38:R38"/>
    <mergeCell ref="B55:K55"/>
    <mergeCell ref="B66:D66"/>
    <mergeCell ref="M44:N44"/>
    <mergeCell ref="O44:P44"/>
    <mergeCell ref="Q44:R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March</vt:lpstr>
      <vt:lpstr>April</vt:lpstr>
      <vt:lpstr>May</vt:lpstr>
      <vt:lpstr>April - backup</vt:lpstr>
    </vt:vector>
  </TitlesOfParts>
  <Company>Urban Outfitters,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STR1825 - Baltimore, MD</dc:creator>
  <cp:lastModifiedBy>STR1825 - Baltimore, MD</cp:lastModifiedBy>
  <cp:lastPrinted>2018-03-29T00:32:04Z</cp:lastPrinted>
  <dcterms:created xsi:type="dcterms:W3CDTF">2018-03-06T17:44:14Z</dcterms:created>
  <dcterms:modified xsi:type="dcterms:W3CDTF">2018-05-01T12:47:40Z</dcterms:modified>
</cp:coreProperties>
</file>